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uemsgrp.sharepoint.com/sites/IRTeam606/Shared Documents/Quarterly Analyst Briefing/2024/4Q 2024/File for analyst/"/>
    </mc:Choice>
  </mc:AlternateContent>
  <xr:revisionPtr revIDLastSave="18" documentId="8_{FCF70ACC-F420-4067-9FEB-9FFD5B4CA622}" xr6:coauthVersionLast="47" xr6:coauthVersionMax="47" xr10:uidLastSave="{E4F19AAA-44C0-4D68-B5B3-2494DEC23BD0}"/>
  <bookViews>
    <workbookView xWindow="-110" yWindow="-110" windowWidth="19420" windowHeight="11500" xr2:uid="{67DC1871-5325-42B4-A9B6-12C4E144C16B}"/>
  </bookViews>
  <sheets>
    <sheet name="PnL" sheetId="1" r:id="rId1"/>
    <sheet name="BS" sheetId="3" r:id="rId2"/>
    <sheet name="SoCF" sheetId="4" r:id="rId3"/>
    <sheet name="Operational details" sheetId="2" r:id="rId4"/>
    <sheet name="Landbank" sheetId="6" r:id="rId5"/>
    <sheet name="Sales and Progress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0" i="1" l="1"/>
  <c r="AR49" i="1" l="1"/>
  <c r="AQ49" i="1"/>
  <c r="AJ50" i="1" l="1"/>
  <c r="AJ49" i="1" l="1"/>
  <c r="AJ52" i="1" l="1"/>
  <c r="AJ53" i="1" l="1"/>
  <c r="AJ51" i="1"/>
  <c r="AJ55" i="1" l="1"/>
  <c r="AI49" i="1" l="1"/>
  <c r="AI50" i="1"/>
  <c r="AI52" i="1" l="1"/>
  <c r="AI51" i="1"/>
  <c r="AI53" i="1" l="1"/>
  <c r="AI55" i="1" l="1"/>
  <c r="AI54" i="1" l="1"/>
  <c r="AH50" i="1" l="1"/>
  <c r="AG50" i="1" l="1"/>
  <c r="AK50" i="1" l="1"/>
  <c r="AR50" i="1"/>
  <c r="AK49" i="1"/>
  <c r="AH49" i="1"/>
  <c r="AR51" i="1" l="1"/>
  <c r="AG49" i="1"/>
  <c r="AG52" i="1"/>
  <c r="AG51" i="1"/>
  <c r="AH52" i="1"/>
  <c r="AH51" i="1"/>
  <c r="AK52" i="1" l="1"/>
  <c r="AR52" i="1"/>
  <c r="AK51" i="1"/>
  <c r="AH53" i="1"/>
  <c r="AG53" i="1"/>
  <c r="AK53" i="1" l="1"/>
  <c r="AR53" i="1"/>
  <c r="AH55" i="1"/>
  <c r="AG55" i="1"/>
  <c r="AR55" i="1" l="1"/>
  <c r="AG54" i="1"/>
  <c r="AR54" i="1" l="1"/>
  <c r="AK55" i="1"/>
  <c r="AH54" i="1"/>
  <c r="AJ54" i="1" l="1"/>
  <c r="AK54" i="1"/>
  <c r="I49" i="1"/>
  <c r="E49" i="1"/>
  <c r="K49" i="1"/>
  <c r="J49" i="1"/>
  <c r="R49" i="1"/>
  <c r="Q49" i="1"/>
  <c r="P49" i="1"/>
  <c r="I50" i="1"/>
  <c r="J50" i="1"/>
  <c r="K50" i="1" l="1"/>
  <c r="X50" i="1"/>
  <c r="U50" i="1"/>
  <c r="L50" i="1"/>
  <c r="V49" i="1"/>
  <c r="Y50" i="1"/>
  <c r="V50" i="1"/>
  <c r="F50" i="1"/>
  <c r="E50" i="1"/>
  <c r="D50" i="1"/>
  <c r="W50" i="1"/>
  <c r="O50" i="1"/>
  <c r="U52" i="1"/>
  <c r="C50" i="1"/>
  <c r="P50" i="1"/>
  <c r="Q50" i="1"/>
  <c r="R50" i="1"/>
  <c r="AC50" i="1"/>
  <c r="AB50" i="1"/>
  <c r="AD50" i="1"/>
  <c r="AA50" i="1"/>
  <c r="AO49" i="1"/>
  <c r="AE49" i="1"/>
  <c r="I51" i="1"/>
  <c r="O51" i="1"/>
  <c r="X51" i="1"/>
  <c r="AN50" i="1"/>
  <c r="M50" i="1"/>
  <c r="AM50" i="1"/>
  <c r="G50" i="1"/>
  <c r="S50" i="1"/>
  <c r="AQ50" i="1"/>
  <c r="C49" i="1"/>
  <c r="C57" i="1"/>
  <c r="U49" i="1"/>
  <c r="X49" i="1"/>
  <c r="O49" i="1"/>
  <c r="L49" i="1"/>
  <c r="X52" i="1"/>
  <c r="D49" i="1"/>
  <c r="W49" i="1"/>
  <c r="O52" i="1"/>
  <c r="D52" i="1"/>
  <c r="L52" i="1"/>
  <c r="AO50" i="1" l="1"/>
  <c r="AP50" i="1"/>
  <c r="AC49" i="1"/>
  <c r="AB49" i="1"/>
  <c r="S52" i="1"/>
  <c r="AD52" i="1"/>
  <c r="AD49" i="1"/>
  <c r="AD51" i="1"/>
  <c r="AA49" i="1"/>
  <c r="S51" i="1"/>
  <c r="S49" i="1"/>
  <c r="I52" i="1"/>
  <c r="P52" i="1"/>
  <c r="X53" i="1"/>
  <c r="AN49" i="1"/>
  <c r="M49" i="1"/>
  <c r="C51" i="1"/>
  <c r="Q52" i="1"/>
  <c r="K52" i="1"/>
  <c r="J52" i="1"/>
  <c r="L51" i="1"/>
  <c r="D51" i="1"/>
  <c r="U51" i="1"/>
  <c r="R52" i="1"/>
  <c r="E52" i="1"/>
  <c r="M51" i="1"/>
  <c r="C52" i="1"/>
  <c r="G51" i="1"/>
  <c r="F49" i="1"/>
  <c r="W51" i="1"/>
  <c r="W52" i="1"/>
  <c r="V52" i="1"/>
  <c r="AC52" i="1" l="1"/>
  <c r="AC51" i="1"/>
  <c r="AO53" i="1"/>
  <c r="AO52" i="1"/>
  <c r="AA51" i="1"/>
  <c r="AB51" i="1"/>
  <c r="AB52" i="1"/>
  <c r="AD53" i="1"/>
  <c r="AA52" i="1"/>
  <c r="P51" i="1"/>
  <c r="AM49" i="1"/>
  <c r="G49" i="1"/>
  <c r="O53" i="1"/>
  <c r="E51" i="1"/>
  <c r="R53" i="1"/>
  <c r="R51" i="1"/>
  <c r="I53" i="1"/>
  <c r="P53" i="1"/>
  <c r="AN52" i="1"/>
  <c r="M52" i="1"/>
  <c r="U53" i="1"/>
  <c r="D53" i="1"/>
  <c r="AQ52" i="1"/>
  <c r="AE52" i="1"/>
  <c r="E53" i="1"/>
  <c r="L53" i="1"/>
  <c r="AM52" i="1"/>
  <c r="G52" i="1"/>
  <c r="K53" i="1"/>
  <c r="K51" i="1"/>
  <c r="AE51" i="1"/>
  <c r="V51" i="1"/>
  <c r="J53" i="1"/>
  <c r="J51" i="1"/>
  <c r="Q51" i="1"/>
  <c r="AE53" i="1"/>
  <c r="W53" i="1"/>
  <c r="F52" i="1"/>
  <c r="AP49" i="1" l="1"/>
  <c r="Y49" i="1"/>
  <c r="S53" i="1"/>
  <c r="AC53" i="1"/>
  <c r="AO51" i="1"/>
  <c r="AA53" i="1"/>
  <c r="X55" i="1"/>
  <c r="AB53" i="1"/>
  <c r="C53" i="1"/>
  <c r="Q53" i="1"/>
  <c r="V53" i="1"/>
  <c r="AQ53" i="1"/>
  <c r="G53" i="1"/>
  <c r="M53" i="1"/>
  <c r="AN51" i="1"/>
  <c r="AM51" i="1"/>
  <c r="AQ51" i="1"/>
  <c r="F51" i="1"/>
  <c r="AM53" i="1"/>
  <c r="AN53" i="1"/>
  <c r="AP52" i="1" l="1"/>
  <c r="Y52" i="1"/>
  <c r="Y51" i="1"/>
  <c r="X54" i="1"/>
  <c r="AD54" i="1"/>
  <c r="AD55" i="1"/>
  <c r="C55" i="1"/>
  <c r="S55" i="1"/>
  <c r="F53" i="1"/>
  <c r="AQ54" i="1"/>
  <c r="AQ55" i="1"/>
  <c r="AE54" i="1"/>
  <c r="AE55" i="1"/>
  <c r="O54" i="1"/>
  <c r="O55" i="1"/>
  <c r="J54" i="1"/>
  <c r="J55" i="1"/>
  <c r="Y53" i="1" l="1"/>
  <c r="AP53" i="1"/>
  <c r="AP51" i="1"/>
  <c r="AC55" i="1"/>
  <c r="AC54" i="1"/>
  <c r="AA54" i="1"/>
  <c r="AA55" i="1"/>
  <c r="C54" i="1"/>
  <c r="G55" i="1"/>
  <c r="M55" i="1"/>
  <c r="AO55" i="1"/>
  <c r="S54" i="1"/>
  <c r="W54" i="1"/>
  <c r="W55" i="1"/>
  <c r="Y55" i="1"/>
  <c r="AP55" i="1"/>
  <c r="P54" i="1"/>
  <c r="P55" i="1"/>
  <c r="I54" i="1"/>
  <c r="I55" i="1"/>
  <c r="D54" i="1"/>
  <c r="D55" i="1"/>
  <c r="U54" i="1"/>
  <c r="U55" i="1"/>
  <c r="L54" i="1"/>
  <c r="L55" i="1"/>
  <c r="R54" i="1"/>
  <c r="R55" i="1"/>
  <c r="E54" i="1"/>
  <c r="E55" i="1"/>
  <c r="Y54" i="1"/>
  <c r="AB55" i="1" l="1"/>
  <c r="AM54" i="1"/>
  <c r="G54" i="1"/>
  <c r="AO54" i="1"/>
  <c r="M54" i="1"/>
  <c r="AN55" i="1"/>
  <c r="Q54" i="1"/>
  <c r="Q55" i="1"/>
  <c r="V54" i="1"/>
  <c r="V55" i="1"/>
  <c r="K54" i="1"/>
  <c r="K55" i="1"/>
  <c r="AP54" i="1"/>
  <c r="AB54" i="1" l="1"/>
  <c r="AM55" i="1"/>
  <c r="AN54" i="1"/>
  <c r="F54" i="1"/>
  <c r="F55" i="1"/>
  <c r="J31" i="2" l="1"/>
  <c r="N31" i="2"/>
  <c r="O31" i="2"/>
  <c r="P31" i="2"/>
  <c r="Q31" i="2"/>
  <c r="R31" i="2" s="1"/>
  <c r="T31" i="2"/>
  <c r="U31" i="2"/>
  <c r="V31" i="2"/>
  <c r="W31" i="2"/>
  <c r="X31" i="2" s="1"/>
  <c r="Z31" i="2"/>
  <c r="AA31" i="2"/>
  <c r="AB31" i="2"/>
  <c r="AC31" i="2"/>
  <c r="AD31" i="2"/>
  <c r="J32" i="2"/>
  <c r="N32" i="2"/>
  <c r="O32" i="2"/>
  <c r="P32" i="2"/>
  <c r="Q32" i="2"/>
  <c r="R32" i="2" s="1"/>
  <c r="T32" i="2"/>
  <c r="U32" i="2"/>
  <c r="V32" i="2"/>
  <c r="W32" i="2"/>
  <c r="X32" i="2" s="1"/>
  <c r="Z32" i="2"/>
  <c r="AA32" i="2"/>
  <c r="AA34" i="2" s="1"/>
  <c r="AB32" i="2"/>
  <c r="AC32" i="2"/>
  <c r="AD32" i="2" s="1"/>
  <c r="R33" i="2"/>
  <c r="X33" i="2"/>
  <c r="AD33" i="2"/>
  <c r="H34" i="2"/>
  <c r="I34" i="2"/>
  <c r="V34" i="2" l="1"/>
  <c r="J34" i="2"/>
  <c r="P34" i="2"/>
  <c r="T34" i="2"/>
  <c r="U34" i="2"/>
  <c r="W34" i="2"/>
  <c r="X34" i="2"/>
  <c r="Z34" i="2"/>
  <c r="Q34" i="2"/>
  <c r="R34" i="2"/>
  <c r="AC34" i="2"/>
  <c r="O34" i="2"/>
  <c r="AB34" i="2"/>
  <c r="N34" i="2"/>
  <c r="AD34" i="2"/>
  <c r="AB57" i="1" l="1"/>
  <c r="AC57" i="1"/>
  <c r="AA57" i="1"/>
  <c r="AD57" i="1"/>
  <c r="AQ57" i="1" s="1"/>
  <c r="X57" i="1" l="1"/>
  <c r="AP57" i="1" s="1"/>
  <c r="W57" i="1"/>
  <c r="V57" i="1"/>
  <c r="U57" i="1"/>
  <c r="R57" i="1" l="1"/>
  <c r="AO57" i="1" s="1"/>
  <c r="O57" i="1"/>
  <c r="P57" i="1"/>
  <c r="Q57" i="1"/>
  <c r="J57" i="1" l="1"/>
  <c r="I57" i="1"/>
  <c r="L57" i="1"/>
  <c r="AN57" i="1" s="1"/>
  <c r="K57" i="1"/>
  <c r="F57" i="1" l="1"/>
  <c r="AM57" i="1" s="1"/>
  <c r="E57" i="1" l="1"/>
  <c r="D5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Izzat Aminuddin - UEMS</author>
  </authors>
  <commentList>
    <comment ref="B57" authorId="0" shapeId="0" xr:uid="{C03693F5-1599-4C4A-B2F5-9114CB69F34A}">
      <text>
        <r>
          <rPr>
            <b/>
            <sz val="9"/>
            <color indexed="81"/>
            <rFont val="Tahoma"/>
            <family val="2"/>
          </rPr>
          <t>Muhammad Izzat Aminuddin - UEMS:</t>
        </r>
        <r>
          <rPr>
            <sz val="9"/>
            <color indexed="81"/>
            <rFont val="Tahoma"/>
            <family val="2"/>
          </rPr>
          <t xml:space="preserve">
Formula:(total borrowing - cash)/EBITDA</t>
        </r>
      </text>
    </comment>
  </commentList>
</comments>
</file>

<file path=xl/sharedStrings.xml><?xml version="1.0" encoding="utf-8"?>
<sst xmlns="http://schemas.openxmlformats.org/spreadsheetml/2006/main" count="792" uniqueCount="420">
  <si>
    <t>2Q2024</t>
  </si>
  <si>
    <t>Income Statement (RM'm)</t>
  </si>
  <si>
    <t>1Q2019</t>
  </si>
  <si>
    <t>2Q2019</t>
  </si>
  <si>
    <t>3Q2019</t>
  </si>
  <si>
    <t>4Q2019</t>
  </si>
  <si>
    <t>FY2019</t>
  </si>
  <si>
    <t>1Q2020</t>
  </si>
  <si>
    <t>2Q2020</t>
  </si>
  <si>
    <t>3Q2020</t>
  </si>
  <si>
    <t>4Q2020</t>
  </si>
  <si>
    <t>FY2020</t>
  </si>
  <si>
    <t>1Q2021</t>
  </si>
  <si>
    <t>2Q2021</t>
  </si>
  <si>
    <t>3Q2021</t>
  </si>
  <si>
    <t>4Q2021</t>
  </si>
  <si>
    <t>FY2021</t>
  </si>
  <si>
    <t>1Q2022</t>
  </si>
  <si>
    <t>2Q2022</t>
  </si>
  <si>
    <t>3Q2022</t>
  </si>
  <si>
    <t>4Q2022</t>
  </si>
  <si>
    <t>FY2022</t>
  </si>
  <si>
    <t>1Q2023</t>
  </si>
  <si>
    <t>2Q2023</t>
  </si>
  <si>
    <t>3Q2023</t>
  </si>
  <si>
    <t>4Q2023</t>
  </si>
  <si>
    <t>FY2023</t>
  </si>
  <si>
    <t>1Q2024</t>
  </si>
  <si>
    <t>3Q2024</t>
  </si>
  <si>
    <t>YoY</t>
  </si>
  <si>
    <t>QoQ</t>
  </si>
  <si>
    <t>1H2023</t>
  </si>
  <si>
    <t>YTD %</t>
  </si>
  <si>
    <t>Property development</t>
  </si>
  <si>
    <t>- Southern</t>
  </si>
  <si>
    <t>- Central</t>
  </si>
  <si>
    <t>- International</t>
  </si>
  <si>
    <t>Land sales</t>
  </si>
  <si>
    <t>Property investment</t>
  </si>
  <si>
    <t>Others</t>
  </si>
  <si>
    <t>Revenue</t>
  </si>
  <si>
    <t>Cost of sales</t>
  </si>
  <si>
    <t>Gross profit</t>
  </si>
  <si>
    <t>GP margin</t>
  </si>
  <si>
    <t>Operating Expenses</t>
  </si>
  <si>
    <t>Selling &amp; distribution expenses</t>
  </si>
  <si>
    <t xml:space="preserve">Staff costs </t>
  </si>
  <si>
    <t>General admin expenses</t>
  </si>
  <si>
    <t>Other expenses</t>
  </si>
  <si>
    <t>Other income</t>
  </si>
  <si>
    <t>EBITDA</t>
  </si>
  <si>
    <t>EBITDA margin</t>
  </si>
  <si>
    <t>Depreciation, amortisation and impairment</t>
  </si>
  <si>
    <t>Forex gain/(loss)</t>
  </si>
  <si>
    <t>Profits before interests and tax (PBIT)</t>
  </si>
  <si>
    <t>Interest income</t>
  </si>
  <si>
    <t>Finance costs</t>
  </si>
  <si>
    <t xml:space="preserve">Share of results joint ventures of associates </t>
  </si>
  <si>
    <t>Profit / Loss before tax from discontinued operations</t>
  </si>
  <si>
    <t>Profit before tax</t>
  </si>
  <si>
    <r>
      <t xml:space="preserve">Profit before tax </t>
    </r>
    <r>
      <rPr>
        <sz val="10"/>
        <color rgb="FF000000"/>
        <rFont val="Arial"/>
        <family val="2"/>
      </rPr>
      <t>(from continued operations)</t>
    </r>
  </si>
  <si>
    <t>Income tax</t>
  </si>
  <si>
    <t>Zakat</t>
  </si>
  <si>
    <t>Profit after tax (PAT)</t>
  </si>
  <si>
    <t>PAT margin</t>
  </si>
  <si>
    <t>Profit / Loss from discontinued operations</t>
  </si>
  <si>
    <t>Non-controlling interests</t>
  </si>
  <si>
    <t>PATANCI</t>
  </si>
  <si>
    <t>PATANCI margin</t>
  </si>
  <si>
    <t>Key Financial Ratios</t>
  </si>
  <si>
    <t>Q-Q %</t>
  </si>
  <si>
    <t>Y-Y %</t>
  </si>
  <si>
    <t>1H2022</t>
  </si>
  <si>
    <t>Earnings per share (sen)</t>
  </si>
  <si>
    <t>Gross gearing (times)</t>
  </si>
  <si>
    <t>Net gearing (times)</t>
  </si>
  <si>
    <t xml:space="preserve">Net debt to EBITDA (times) </t>
  </si>
  <si>
    <t xml:space="preserve">Key Ratio </t>
  </si>
  <si>
    <t>GP Margin</t>
  </si>
  <si>
    <t>Opex/Revenue</t>
  </si>
  <si>
    <t>Int cost/PBIT</t>
  </si>
  <si>
    <t xml:space="preserve">EBITDA Margin </t>
  </si>
  <si>
    <t xml:space="preserve">PBIT Margin </t>
  </si>
  <si>
    <t>PATANCI Margin</t>
  </si>
  <si>
    <t>Earnings Per Share (sen)</t>
  </si>
  <si>
    <t>Net Debt/EBITDA</t>
  </si>
  <si>
    <t>N/A</t>
  </si>
  <si>
    <t>=(total asset - borrowings/loans)/EBITDA</t>
  </si>
  <si>
    <t>- ask aqram if we use rolling 12months EBITDA for the calc.</t>
  </si>
  <si>
    <t>Balance Sheet (RM'm)</t>
  </si>
  <si>
    <t>FY2024</t>
  </si>
  <si>
    <t>Period ended</t>
  </si>
  <si>
    <t>Non-current assets</t>
  </si>
  <si>
    <t>Property, plant and equipment</t>
  </si>
  <si>
    <t>Investment properties</t>
  </si>
  <si>
    <t>Right-of-use assets</t>
  </si>
  <si>
    <t>Land held for property development</t>
  </si>
  <si>
    <t>Interests in associates</t>
  </si>
  <si>
    <t>Interests in joint ventures</t>
  </si>
  <si>
    <t>Amounts due from joint ventures</t>
  </si>
  <si>
    <t>Amounts due from associates</t>
  </si>
  <si>
    <t>Goodwill</t>
  </si>
  <si>
    <t>Contract assets</t>
  </si>
  <si>
    <t>Deferred tax assets</t>
  </si>
  <si>
    <t>Financial asset at fair value through profit or loss</t>
  </si>
  <si>
    <t>Long term receivables</t>
  </si>
  <si>
    <t>Current assets</t>
  </si>
  <si>
    <t>Interests in a joint venture</t>
  </si>
  <si>
    <t>Property development costs</t>
  </si>
  <si>
    <t>Contract cost assets</t>
  </si>
  <si>
    <t>Inventories held for sale</t>
  </si>
  <si>
    <t>Inventories under contract of sale</t>
  </si>
  <si>
    <t>Receivables</t>
  </si>
  <si>
    <t>Tax recoverables</t>
  </si>
  <si>
    <t>Derivative asset</t>
  </si>
  <si>
    <t>Short term investments</t>
  </si>
  <si>
    <t xml:space="preserve">Cash, bank balances and deposits </t>
  </si>
  <si>
    <t>Assets classified as held for sale</t>
  </si>
  <si>
    <t>TOTAL ASSETS</t>
  </si>
  <si>
    <t> </t>
  </si>
  <si>
    <t>Non-current liabilities</t>
  </si>
  <si>
    <t>Borrowings</t>
  </si>
  <si>
    <t>Lease liabilities</t>
  </si>
  <si>
    <t>Payables</t>
  </si>
  <si>
    <t>Contract liabilities</t>
  </si>
  <si>
    <t>Deferred income</t>
  </si>
  <si>
    <t>Provisions</t>
  </si>
  <si>
    <t>Deferred tax liabilities</t>
  </si>
  <si>
    <t>Current liabilities</t>
  </si>
  <si>
    <t>Derivative liability</t>
  </si>
  <si>
    <t>Tax payable</t>
  </si>
  <si>
    <t>Total liabilities</t>
  </si>
  <si>
    <t>Liabilities classified as held for sale</t>
  </si>
  <si>
    <t>Equity</t>
  </si>
  <si>
    <t>Share capital</t>
  </si>
  <si>
    <t xml:space="preserve">   Merger relief reserves</t>
  </si>
  <si>
    <t xml:space="preserve">   Other reserves</t>
  </si>
  <si>
    <t xml:space="preserve">   Retained profits</t>
  </si>
  <si>
    <t>Total equity - attributable to owners of the parent</t>
  </si>
  <si>
    <t>Non-controlling Interests</t>
  </si>
  <si>
    <t>TOTAL EQUITY AND LIABILITIES</t>
  </si>
  <si>
    <t>Note: There will be some rounding differences</t>
  </si>
  <si>
    <t>Condensed Consolidated Statement of Cash Flows (in RM mil)</t>
  </si>
  <si>
    <t>Period ended (YTD)</t>
  </si>
  <si>
    <t>31 SEP  2019</t>
  </si>
  <si>
    <t>31 SEP  2020</t>
  </si>
  <si>
    <t>31 MAR 2021</t>
  </si>
  <si>
    <t>30 JUN 2021</t>
  </si>
  <si>
    <t>31 SEP  2021</t>
  </si>
  <si>
    <t>Cash flows from operating activities</t>
  </si>
  <si>
    <t>Cash receipts from customers</t>
  </si>
  <si>
    <t>Cash receipts from related parties</t>
  </si>
  <si>
    <t>Cash payments to contractors</t>
  </si>
  <si>
    <t>Cash payments for land and development related costs</t>
  </si>
  <si>
    <t>Cash payments to related parties</t>
  </si>
  <si>
    <t>Cash payments to employees and for expenses</t>
  </si>
  <si>
    <t>Cash generated from/(used in) operations</t>
  </si>
  <si>
    <t>Net income tax paid</t>
  </si>
  <si>
    <t>Zakat paid</t>
  </si>
  <si>
    <t>Interest received</t>
  </si>
  <si>
    <t>Net cash generated from operating activities</t>
  </si>
  <si>
    <t>Cash flows from investing activities</t>
  </si>
  <si>
    <t>Dividend received from a joint venture</t>
  </si>
  <si>
    <t>Dividend received from associates</t>
  </si>
  <si>
    <t>Proceeds from disposal of property, plant and equipment</t>
  </si>
  <si>
    <t>Proceeds from disposal of short term investment</t>
  </si>
  <si>
    <t>Net proceeds from disposal of a subsidiary</t>
  </si>
  <si>
    <t>Net proceeds from partial disposal of a joint ventures</t>
  </si>
  <si>
    <t>Net proceeds from partial disposal of a subsidiary</t>
  </si>
  <si>
    <t>Purchase of property, plant and equipment</t>
  </si>
  <si>
    <t>Purchase of investment property</t>
  </si>
  <si>
    <t>Proceeds from disposal of investment property</t>
  </si>
  <si>
    <t>Proceeds from disposal of an associate</t>
  </si>
  <si>
    <t>Advances to joint ventures</t>
  </si>
  <si>
    <t>Advances to an associate</t>
  </si>
  <si>
    <t>Acquisition of a subsidiary</t>
  </si>
  <si>
    <t>Deposit paid for land acquisition</t>
  </si>
  <si>
    <t>Repayment from a joint venture</t>
  </si>
  <si>
    <t>Deposit refund for development rights of a land</t>
  </si>
  <si>
    <t>Deposit received for partial disposal of subsidiary</t>
  </si>
  <si>
    <t>Business combination</t>
  </si>
  <si>
    <t>Redemption of Redeemable Non-convertible Non-cumulative Preference Shares from an associate</t>
  </si>
  <si>
    <t>Investment in a joint venture</t>
  </si>
  <si>
    <t>Investment in land held for property development</t>
  </si>
  <si>
    <t>Investment in long term investment</t>
  </si>
  <si>
    <t>Net investment in short term investments</t>
  </si>
  <si>
    <t>Net redemption in short term investments</t>
  </si>
  <si>
    <t>Net cash used in investing activities</t>
  </si>
  <si>
    <t>Cash flows from financing activities</t>
  </si>
  <si>
    <t>Drawdown of borrowings</t>
  </si>
  <si>
    <t>Drawdown of Islamic Medium Term Notes</t>
  </si>
  <si>
    <t>Redemption of Redeemable Convertible Preference Shares ("RCPS")</t>
  </si>
  <si>
    <t>Repayment of borrowings</t>
  </si>
  <si>
    <t>Repayment of Islamic Medium Term Notes</t>
  </si>
  <si>
    <t>Repayment of lease liabilities</t>
  </si>
  <si>
    <t>Repayment of loan from immediate holding company</t>
  </si>
  <si>
    <t>Advance from a corporate shareholder</t>
  </si>
  <si>
    <t>Dividend paid</t>
  </si>
  <si>
    <t>Interest paid</t>
  </si>
  <si>
    <t>Net cash (used in)/generated from financing activities</t>
  </si>
  <si>
    <t>Effects of exchange rate changes</t>
  </si>
  <si>
    <t>Net increase / (decrease) in cash and cash equivalents</t>
  </si>
  <si>
    <t>Cash and cash equivalents as at beginning of financial period</t>
  </si>
  <si>
    <t>Cash and cash equivalents as at end of financial period</t>
  </si>
  <si>
    <t>RM mil</t>
  </si>
  <si>
    <t>4Q2024</t>
  </si>
  <si>
    <t>Sales</t>
  </si>
  <si>
    <t>Southern</t>
  </si>
  <si>
    <t>Central</t>
  </si>
  <si>
    <t>International</t>
  </si>
  <si>
    <t xml:space="preserve">Total sales </t>
  </si>
  <si>
    <t>GDV launched</t>
  </si>
  <si>
    <t>Total GDV launched</t>
  </si>
  <si>
    <t>Inventories movement (As at)</t>
  </si>
  <si>
    <t>Inventories movement</t>
  </si>
  <si>
    <t>On going projects</t>
  </si>
  <si>
    <t>Location</t>
  </si>
  <si>
    <t>Total Land Area (acres)</t>
  </si>
  <si>
    <t>Remaining Land Area (acres)</t>
  </si>
  <si>
    <t>Total GDV (RM'mil)</t>
  </si>
  <si>
    <t>Launched GDV (RM'mil)</t>
  </si>
  <si>
    <t>Remaining GDV    (RM 'mil)</t>
  </si>
  <si>
    <t xml:space="preserve">Stake </t>
  </si>
  <si>
    <t xml:space="preserve">Activation Year </t>
  </si>
  <si>
    <t>YTD Sales (RM mil)</t>
  </si>
  <si>
    <t>Unbilled Sales (RM mil)</t>
  </si>
  <si>
    <t>Cumulative take-ups rate (%)</t>
  </si>
  <si>
    <t>Financial Progress Completion* (%)</t>
  </si>
  <si>
    <t>Wholly-Owned Lands</t>
  </si>
  <si>
    <t>East Ledang</t>
  </si>
  <si>
    <t xml:space="preserve">Iskandar Puteri </t>
  </si>
  <si>
    <t>2008</t>
  </si>
  <si>
    <t>Feb 2008</t>
  </si>
  <si>
    <t>Nusa Idaman</t>
  </si>
  <si>
    <t>2005</t>
  </si>
  <si>
    <t>Dec 2005</t>
  </si>
  <si>
    <t>Nusa Bayu</t>
  </si>
  <si>
    <t>2010</t>
  </si>
  <si>
    <t>Oct 2010</t>
  </si>
  <si>
    <t>Imperia</t>
  </si>
  <si>
    <t>Puteri Harbour</t>
  </si>
  <si>
    <t>2011</t>
  </si>
  <si>
    <t>Teega</t>
  </si>
  <si>
    <t>2012</t>
  </si>
  <si>
    <t>Almas, Puteri Harbour</t>
  </si>
  <si>
    <t>2030</t>
  </si>
  <si>
    <t>Nov 2013</t>
  </si>
  <si>
    <t>Estuari, Puteri Harbour</t>
  </si>
  <si>
    <t>2015</t>
  </si>
  <si>
    <t>Aug 2015</t>
  </si>
  <si>
    <t>Denai Nusantara</t>
  </si>
  <si>
    <t>2016</t>
  </si>
  <si>
    <t>Aspira LakeHomes, Gerbang Nusajaya</t>
  </si>
  <si>
    <t>Iskandar Puteri (GN)</t>
  </si>
  <si>
    <t>Apr 2016</t>
  </si>
  <si>
    <t xml:space="preserve">Serimbun, Bukit Indah </t>
  </si>
  <si>
    <t>2018</t>
  </si>
  <si>
    <t>68° Avenue</t>
  </si>
  <si>
    <t>Dec 2018</t>
  </si>
  <si>
    <t>Aspira ParkHomes, Gerbang Nusajaya</t>
  </si>
  <si>
    <t>2014</t>
  </si>
  <si>
    <t>Jan 2014</t>
  </si>
  <si>
    <t xml:space="preserve">Aspira Square, Gerbang Nusajaya </t>
  </si>
  <si>
    <t>Aspira Gardens, Gerbang Nusajaya</t>
  </si>
  <si>
    <t>2019</t>
  </si>
  <si>
    <t>Aug 2019</t>
  </si>
  <si>
    <t>Senadi Hills</t>
  </si>
  <si>
    <t>2020</t>
  </si>
  <si>
    <t>Jun 2020</t>
  </si>
  <si>
    <t>Aspira Hills, Gerbang Nusajaya</t>
  </si>
  <si>
    <t>2026</t>
  </si>
  <si>
    <t>Laman DiReka, Puteri Harbour</t>
  </si>
  <si>
    <t>2029</t>
  </si>
  <si>
    <t>SILC Phase 3</t>
  </si>
  <si>
    <t>-</t>
  </si>
  <si>
    <t xml:space="preserve">Serene Heights, Semenyih </t>
  </si>
  <si>
    <t>Selangor</t>
  </si>
  <si>
    <t>May 2015</t>
  </si>
  <si>
    <t>Symphony Hills, Cyberjaya</t>
  </si>
  <si>
    <t>Jul 2010</t>
  </si>
  <si>
    <t>KAIA Heights, Equine</t>
  </si>
  <si>
    <t>2021</t>
  </si>
  <si>
    <t>Mar 2021</t>
  </si>
  <si>
    <t>Residensi Sefina</t>
  </si>
  <si>
    <t>Kuala Lumpur</t>
  </si>
  <si>
    <t>Arcoris</t>
  </si>
  <si>
    <t>Summer Suites &amp; VOS</t>
  </si>
  <si>
    <t>Residensi 22</t>
  </si>
  <si>
    <t>2013</t>
  </si>
  <si>
    <t>Solaris Parq</t>
  </si>
  <si>
    <t>2017</t>
  </si>
  <si>
    <t>Oct 2017</t>
  </si>
  <si>
    <t xml:space="preserve">Residensi Astrea, MK </t>
  </si>
  <si>
    <t>Oct 2018</t>
  </si>
  <si>
    <t xml:space="preserve">Kondominium Kiara Kasih </t>
  </si>
  <si>
    <t>Mar 2018</t>
  </si>
  <si>
    <t xml:space="preserve">Residensi Allevia, MK </t>
  </si>
  <si>
    <t>Nov 2020</t>
  </si>
  <si>
    <t>The MINH, MK</t>
  </si>
  <si>
    <t>The Connaught One</t>
  </si>
  <si>
    <t>2023</t>
  </si>
  <si>
    <t>Jul 2023</t>
  </si>
  <si>
    <t xml:space="preserve">Kiara Bay, Kepong </t>
  </si>
  <si>
    <t>50% + 1 share</t>
  </si>
  <si>
    <t>Dec 2019</t>
  </si>
  <si>
    <t>Conservatory, Melbourne</t>
  </si>
  <si>
    <t>Melbourne</t>
  </si>
  <si>
    <t>Collingwood, Melbourne</t>
  </si>
  <si>
    <t>TOTAL ONGOING</t>
  </si>
  <si>
    <t>Note: Financial progress completion based on phases to be completed.</t>
  </si>
  <si>
    <t>Pipeline projects</t>
  </si>
  <si>
    <t>Remaining Land area (acres)</t>
  </si>
  <si>
    <t>Total GDV          (RM 'mil)</t>
  </si>
  <si>
    <t>Gerbang Nusajaya</t>
  </si>
  <si>
    <t xml:space="preserve">*Master Title for Gerbang Nusajaya land is 4,471 acres, including ongoing launches, JV projects and lands surrendered for other infrastructure usage. </t>
  </si>
  <si>
    <t>Angkasa Raya</t>
  </si>
  <si>
    <t>MK31, Mont'Kiara (Plot 2)</t>
  </si>
  <si>
    <t>Taman Pertama, Cheras</t>
  </si>
  <si>
    <t>Taman Connaught</t>
  </si>
  <si>
    <t>Section 13, Petaling Jaya</t>
  </si>
  <si>
    <t>SS6, Kelana Jaya</t>
  </si>
  <si>
    <t>Subiaco, Perth</t>
  </si>
  <si>
    <t>Australia</t>
  </si>
  <si>
    <t>TOTAL PIPELINE</t>
  </si>
  <si>
    <t>Note:*</t>
  </si>
  <si>
    <t>1. The MINH is part of MK31</t>
  </si>
  <si>
    <t>2. Pipeline projects will be moved to Ongoing Projects once activated</t>
  </si>
  <si>
    <t>Lands with no immediate development plans or GDV</t>
  </si>
  <si>
    <t>Catalyst Development</t>
  </si>
  <si>
    <t>* remaining land area not including ongoing projects and JV projects</t>
  </si>
  <si>
    <t>Afiat Healthpark</t>
  </si>
  <si>
    <t>Iskandar Puteri</t>
  </si>
  <si>
    <t xml:space="preserve">Sireh Park, Iskandar Puteri </t>
  </si>
  <si>
    <t>TOTAL</t>
  </si>
  <si>
    <t>Undeveloped Landbank</t>
  </si>
  <si>
    <t>Pocket lands/Others</t>
  </si>
  <si>
    <t>Outside Iskandar Puteri</t>
  </si>
  <si>
    <t>Klang Valley (Segambut/Mont'Kiara)</t>
  </si>
  <si>
    <t>Selangor (Taman Sri Bahagia)</t>
  </si>
  <si>
    <t>Artisan Hills, Kajang</t>
  </si>
  <si>
    <t xml:space="preserve">TOTAL LAND WITH NO IMMEDIATE DEVELOPMENT PLANS </t>
  </si>
  <si>
    <t>SUMMARY - Remaining Landbank &amp; GDV (Wholly Owned Lands)</t>
  </si>
  <si>
    <t>TOTAL - including no immediate development plans</t>
  </si>
  <si>
    <t>TOTAL - excluding no immediate development plans</t>
  </si>
  <si>
    <t>Joint Venture Project Lands</t>
  </si>
  <si>
    <t>Remaining GDV (RM 'mil)</t>
  </si>
  <si>
    <t>Mall of Medini</t>
  </si>
  <si>
    <t>Horizon Hills</t>
  </si>
  <si>
    <t xml:space="preserve">Somerset @ Puteri Harbour </t>
  </si>
  <si>
    <t>Emerald Bay</t>
  </si>
  <si>
    <t>Nusajaya Tech Park</t>
  </si>
  <si>
    <t>Iskandar Puteri  (GN)</t>
  </si>
  <si>
    <t>The Maris, Desaru</t>
  </si>
  <si>
    <t>Desaru</t>
  </si>
  <si>
    <t>Radia Bukit Jelutong</t>
  </si>
  <si>
    <t>Seremban Forest Heights</t>
  </si>
  <si>
    <t>Negeri Sembilan</t>
  </si>
  <si>
    <t>Residential South</t>
  </si>
  <si>
    <t>The Waves (CS3) - Puteri Harbour</t>
  </si>
  <si>
    <t xml:space="preserve">Gerbang Nusajaya - KLK </t>
  </si>
  <si>
    <t>Gerbang Nusajaya - Fastrackcity</t>
  </si>
  <si>
    <t>No JV pipeline in Central</t>
  </si>
  <si>
    <t>Durban, South Africa</t>
  </si>
  <si>
    <t>South Africa</t>
  </si>
  <si>
    <t>SUMMARY - Remaining Landbank &amp; GDV (Joint Venture Project Lands)</t>
  </si>
  <si>
    <t>Total Ongoing + Pipeline</t>
  </si>
  <si>
    <t>Breakdown of total lands under UEMS Group</t>
  </si>
  <si>
    <t>Remaining GDV (RM mil)</t>
  </si>
  <si>
    <t>Wholly-owned via subsidiaries</t>
  </si>
  <si>
    <t>Wholly-owned via subsdiaries - no immediate plans</t>
  </si>
  <si>
    <t>Joint venture projects lands via various JV Companies</t>
  </si>
  <si>
    <t>Breakdown via regions</t>
  </si>
  <si>
    <t>Remaining GDV (RM'mil)</t>
  </si>
  <si>
    <t>Acre (%)</t>
  </si>
  <si>
    <t>GDV (%)</t>
  </si>
  <si>
    <t>Owned</t>
  </si>
  <si>
    <t>JV/Others</t>
  </si>
  <si>
    <t>Total - Southern</t>
  </si>
  <si>
    <t>Launched GDV</t>
  </si>
  <si>
    <t>Cumulative Sales</t>
  </si>
  <si>
    <t>Cumulative</t>
  </si>
  <si>
    <t>Financial</t>
  </si>
  <si>
    <t>(RM mil)</t>
  </si>
  <si>
    <t>Take Up (%)</t>
  </si>
  <si>
    <t>Progress</t>
  </si>
  <si>
    <t>Unbilled Sales</t>
  </si>
  <si>
    <t>Completion (%)</t>
  </si>
  <si>
    <t xml:space="preserve">Almas </t>
  </si>
  <si>
    <t>Estuari Gardens</t>
  </si>
  <si>
    <t>Serimbun</t>
  </si>
  <si>
    <t>SILC</t>
  </si>
  <si>
    <t>Sub-Total</t>
  </si>
  <si>
    <t>Cumulative Take Up (%)</t>
  </si>
  <si>
    <t>Financial Progress Completion (%)</t>
  </si>
  <si>
    <t>Unbilled</t>
  </si>
  <si>
    <t>Residensi Sefina, MK</t>
  </si>
  <si>
    <t>Serene Heights, Semenyih</t>
  </si>
  <si>
    <t>Residensi Solaris Parq, MK</t>
  </si>
  <si>
    <t>Residensi Astrea, MK</t>
  </si>
  <si>
    <t>Kiara Kasih (RUMAWIP)</t>
  </si>
  <si>
    <t>Residensi AVA, Kiara Bay</t>
  </si>
  <si>
    <t>Residensi Allevia, MK</t>
  </si>
  <si>
    <t>Residensi ZIG, Kiara Bay</t>
  </si>
  <si>
    <t>MK completed projects</t>
  </si>
  <si>
    <t>FY2024 (RM mil)</t>
  </si>
  <si>
    <t>Aspira Square, Gerbang Nusajaya</t>
  </si>
  <si>
    <t>DiReka Square</t>
  </si>
  <si>
    <t>up to Dec 2024</t>
  </si>
  <si>
    <t>Project - Southern</t>
  </si>
  <si>
    <t>Project - Central</t>
  </si>
  <si>
    <t>Project - International</t>
  </si>
  <si>
    <t>Landbank data as of 31 December 2024</t>
  </si>
  <si>
    <t>As of December 2024</t>
  </si>
  <si>
    <t>YTD Sales</t>
  </si>
  <si>
    <t xml:space="preserve"> (RM mil)</t>
  </si>
  <si>
    <t>FY2025</t>
  </si>
  <si>
    <t>* Tower 1 - 62% and Tower B - 41%</t>
  </si>
  <si>
    <t>* Tower A - 60%, Tower B - 63% and Tower C - 4%</t>
  </si>
  <si>
    <t>* Block A - 80%, Block B - 78%, Block C - 11% and Block D - 22%</t>
  </si>
  <si>
    <t xml:space="preserve">* new launched in Sep 2024, booking rate is 100% and pending for conversion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</si>
</sst>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  <numFmt numFmtId="169" formatCode="dd\ mmm\ yyyy"/>
    <numFmt numFmtId="170" formatCode="#,##0.0"/>
    <numFmt numFmtId="171" formatCode="_-* #,##0.0_-;\-* #,##0.0_-;_-* &quot;-&quot;??_-;_-@_-"/>
    <numFmt numFmtId="172" formatCode="_-* #,##0_-;\-* #,##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9"/>
      <color theme="1"/>
      <name val="Verdana"/>
      <family val="2"/>
    </font>
    <font>
      <b/>
      <u/>
      <sz val="10"/>
      <color theme="1"/>
      <name val="Verdana"/>
      <family val="2"/>
    </font>
    <font>
      <sz val="11"/>
      <color theme="1"/>
      <name val="Verdana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70C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70C0"/>
      <name val="Arial"/>
      <family val="2"/>
    </font>
    <font>
      <i/>
      <sz val="10"/>
      <color rgb="FF0070C0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</font>
    <font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i/>
      <sz val="10"/>
      <color theme="4"/>
      <name val="Arial"/>
      <family val="2"/>
    </font>
    <font>
      <b/>
      <sz val="10"/>
      <color theme="4"/>
      <name val="Arial"/>
      <family val="2"/>
    </font>
    <font>
      <b/>
      <i/>
      <sz val="10"/>
      <color theme="4"/>
      <name val="Arial"/>
      <family val="2"/>
    </font>
    <font>
      <b/>
      <i/>
      <sz val="10"/>
      <color theme="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00"/>
      <name val="Arial"/>
      <family val="2"/>
    </font>
    <font>
      <i/>
      <sz val="10"/>
      <color rgb="FF0070C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rgb="FFD9D9D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/>
      <bottom/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1" fillId="0" borderId="0"/>
    <xf numFmtId="164" fontId="12" fillId="0" borderId="0" applyFont="0" applyFill="0" applyBorder="0" applyAlignment="0" applyProtection="0"/>
  </cellStyleXfs>
  <cellXfs count="762">
    <xf numFmtId="0" fontId="0" fillId="0" borderId="0" xfId="0"/>
    <xf numFmtId="0" fontId="2" fillId="2" borderId="0" xfId="0" applyFont="1" applyFill="1"/>
    <xf numFmtId="165" fontId="2" fillId="2" borderId="0" xfId="1" applyNumberFormat="1" applyFont="1" applyFill="1" applyBorder="1"/>
    <xf numFmtId="165" fontId="2" fillId="2" borderId="9" xfId="1" applyNumberFormat="1" applyFont="1" applyFill="1" applyBorder="1"/>
    <xf numFmtId="165" fontId="2" fillId="2" borderId="0" xfId="1" applyNumberFormat="1" applyFont="1" applyFill="1"/>
    <xf numFmtId="165" fontId="3" fillId="2" borderId="14" xfId="1" applyNumberFormat="1" applyFont="1" applyFill="1" applyBorder="1"/>
    <xf numFmtId="165" fontId="3" fillId="2" borderId="15" xfId="1" applyNumberFormat="1" applyFont="1" applyFill="1" applyBorder="1"/>
    <xf numFmtId="0" fontId="2" fillId="2" borderId="8" xfId="0" applyFont="1" applyFill="1" applyBorder="1"/>
    <xf numFmtId="165" fontId="2" fillId="5" borderId="0" xfId="1" applyNumberFormat="1" applyFont="1" applyFill="1"/>
    <xf numFmtId="165" fontId="2" fillId="2" borderId="0" xfId="0" applyNumberFormat="1" applyFont="1" applyFill="1"/>
    <xf numFmtId="167" fontId="2" fillId="5" borderId="8" xfId="1" applyNumberFormat="1" applyFont="1" applyFill="1" applyBorder="1"/>
    <xf numFmtId="166" fontId="2" fillId="5" borderId="8" xfId="2" applyNumberFormat="1" applyFont="1" applyFill="1" applyBorder="1"/>
    <xf numFmtId="0" fontId="2" fillId="2" borderId="19" xfId="0" applyFont="1" applyFill="1" applyBorder="1"/>
    <xf numFmtId="0" fontId="2" fillId="5" borderId="0" xfId="0" applyFont="1" applyFill="1"/>
    <xf numFmtId="0" fontId="2" fillId="2" borderId="30" xfId="0" applyFont="1" applyFill="1" applyBorder="1"/>
    <xf numFmtId="0" fontId="2" fillId="2" borderId="32" xfId="0" applyFont="1" applyFill="1" applyBorder="1" applyAlignment="1">
      <alignment horizontal="left" indent="1"/>
    </xf>
    <xf numFmtId="165" fontId="4" fillId="2" borderId="0" xfId="1" applyNumberFormat="1" applyFont="1" applyFill="1" applyBorder="1"/>
    <xf numFmtId="165" fontId="0" fillId="4" borderId="0" xfId="0" applyNumberFormat="1" applyFill="1"/>
    <xf numFmtId="0" fontId="0" fillId="4" borderId="0" xfId="0" applyFill="1"/>
    <xf numFmtId="0" fontId="3" fillId="2" borderId="35" xfId="0" applyFont="1" applyFill="1" applyBorder="1"/>
    <xf numFmtId="165" fontId="3" fillId="2" borderId="15" xfId="0" applyNumberFormat="1" applyFont="1" applyFill="1" applyBorder="1"/>
    <xf numFmtId="165" fontId="3" fillId="2" borderId="14" xfId="0" applyNumberFormat="1" applyFont="1" applyFill="1" applyBorder="1"/>
    <xf numFmtId="0" fontId="3" fillId="4" borderId="0" xfId="0" applyFont="1" applyFill="1"/>
    <xf numFmtId="165" fontId="2" fillId="2" borderId="9" xfId="0" applyNumberFormat="1" applyFont="1" applyFill="1" applyBorder="1"/>
    <xf numFmtId="0" fontId="3" fillId="2" borderId="32" xfId="0" applyFont="1" applyFill="1" applyBorder="1"/>
    <xf numFmtId="165" fontId="7" fillId="2" borderId="0" xfId="0" applyNumberFormat="1" applyFont="1" applyFill="1"/>
    <xf numFmtId="0" fontId="9" fillId="2" borderId="34" xfId="0" applyFont="1" applyFill="1" applyBorder="1"/>
    <xf numFmtId="10" fontId="7" fillId="2" borderId="0" xfId="1" applyNumberFormat="1" applyFont="1" applyFill="1" applyBorder="1"/>
    <xf numFmtId="167" fontId="7" fillId="2" borderId="0" xfId="1" applyNumberFormat="1" applyFont="1" applyFill="1" applyBorder="1"/>
    <xf numFmtId="166" fontId="7" fillId="2" borderId="0" xfId="2" applyNumberFormat="1" applyFont="1" applyFill="1" applyBorder="1"/>
    <xf numFmtId="0" fontId="9" fillId="2" borderId="32" xfId="0" applyFont="1" applyFill="1" applyBorder="1"/>
    <xf numFmtId="0" fontId="2" fillId="2" borderId="32" xfId="0" applyFont="1" applyFill="1" applyBorder="1"/>
    <xf numFmtId="0" fontId="2" fillId="2" borderId="36" xfId="0" applyFont="1" applyFill="1" applyBorder="1"/>
    <xf numFmtId="166" fontId="2" fillId="2" borderId="26" xfId="2" applyNumberFormat="1" applyFont="1" applyFill="1" applyBorder="1"/>
    <xf numFmtId="166" fontId="2" fillId="2" borderId="25" xfId="2" applyNumberFormat="1" applyFont="1" applyFill="1" applyBorder="1"/>
    <xf numFmtId="166" fontId="7" fillId="2" borderId="25" xfId="2" applyNumberFormat="1" applyFont="1" applyFill="1" applyBorder="1"/>
    <xf numFmtId="0" fontId="0" fillId="4" borderId="25" xfId="0" applyFill="1" applyBorder="1"/>
    <xf numFmtId="0" fontId="10" fillId="2" borderId="8" xfId="0" applyFont="1" applyFill="1" applyBorder="1"/>
    <xf numFmtId="0" fontId="7" fillId="2" borderId="8" xfId="0" applyFont="1" applyFill="1" applyBorder="1"/>
    <xf numFmtId="38" fontId="7" fillId="2" borderId="8" xfId="3" applyFont="1" applyFill="1" applyBorder="1"/>
    <xf numFmtId="0" fontId="6" fillId="2" borderId="0" xfId="0" applyFont="1" applyFill="1"/>
    <xf numFmtId="165" fontId="7" fillId="2" borderId="9" xfId="1" applyNumberFormat="1" applyFont="1" applyFill="1" applyBorder="1" applyAlignment="1">
      <alignment horizontal="justify" vertical="center" wrapText="1"/>
    </xf>
    <xf numFmtId="165" fontId="7" fillId="2" borderId="0" xfId="1" applyNumberFormat="1" applyFont="1" applyFill="1" applyAlignment="1">
      <alignment horizontal="justify" vertical="center" wrapText="1"/>
    </xf>
    <xf numFmtId="0" fontId="2" fillId="2" borderId="13" xfId="0" applyFont="1" applyFill="1" applyBorder="1"/>
    <xf numFmtId="165" fontId="7" fillId="2" borderId="9" xfId="1" applyNumberFormat="1" applyFont="1" applyFill="1" applyBorder="1" applyAlignment="1">
      <alignment vertical="center"/>
    </xf>
    <xf numFmtId="165" fontId="7" fillId="2" borderId="0" xfId="1" applyNumberFormat="1" applyFont="1" applyFill="1" applyAlignment="1">
      <alignment vertical="center"/>
    </xf>
    <xf numFmtId="165" fontId="7" fillId="2" borderId="13" xfId="1" applyNumberFormat="1" applyFont="1" applyFill="1" applyBorder="1" applyAlignment="1">
      <alignment vertical="center"/>
    </xf>
    <xf numFmtId="165" fontId="7" fillId="2" borderId="0" xfId="1" applyNumberFormat="1" applyFont="1" applyFill="1" applyBorder="1" applyAlignment="1">
      <alignment vertical="center"/>
    </xf>
    <xf numFmtId="165" fontId="7" fillId="5" borderId="0" xfId="1" applyNumberFormat="1" applyFont="1" applyFill="1" applyAlignment="1">
      <alignment vertical="center"/>
    </xf>
    <xf numFmtId="0" fontId="2" fillId="2" borderId="4" xfId="0" applyFont="1" applyFill="1" applyBorder="1"/>
    <xf numFmtId="0" fontId="2" fillId="2" borderId="22" xfId="0" applyFont="1" applyFill="1" applyBorder="1"/>
    <xf numFmtId="0" fontId="2" fillId="2" borderId="1" xfId="0" applyFont="1" applyFill="1" applyBorder="1"/>
    <xf numFmtId="0" fontId="2" fillId="2" borderId="20" xfId="0" applyFont="1" applyFill="1" applyBorder="1"/>
    <xf numFmtId="0" fontId="2" fillId="5" borderId="20" xfId="0" applyFont="1" applyFill="1" applyBorder="1"/>
    <xf numFmtId="0" fontId="2" fillId="2" borderId="41" xfId="0" applyFont="1" applyFill="1" applyBorder="1"/>
    <xf numFmtId="0" fontId="2" fillId="2" borderId="28" xfId="0" applyFont="1" applyFill="1" applyBorder="1"/>
    <xf numFmtId="0" fontId="10" fillId="2" borderId="9" xfId="0" applyFont="1" applyFill="1" applyBorder="1"/>
    <xf numFmtId="0" fontId="7" fillId="2" borderId="9" xfId="0" applyFont="1" applyFill="1" applyBorder="1"/>
    <xf numFmtId="38" fontId="7" fillId="2" borderId="9" xfId="3" applyFont="1" applyFill="1" applyBorder="1"/>
    <xf numFmtId="3" fontId="7" fillId="2" borderId="8" xfId="0" applyNumberFormat="1" applyFont="1" applyFill="1" applyBorder="1"/>
    <xf numFmtId="3" fontId="10" fillId="2" borderId="8" xfId="0" applyNumberFormat="1" applyFont="1" applyFill="1" applyBorder="1"/>
    <xf numFmtId="0" fontId="2" fillId="0" borderId="31" xfId="0" applyFont="1" applyBorder="1" applyAlignment="1">
      <alignment vertical="center"/>
    </xf>
    <xf numFmtId="0" fontId="0" fillId="0" borderId="31" xfId="0" applyBorder="1"/>
    <xf numFmtId="0" fontId="10" fillId="10" borderId="2" xfId="0" applyFont="1" applyFill="1" applyBorder="1"/>
    <xf numFmtId="38" fontId="10" fillId="10" borderId="8" xfId="3" applyFont="1" applyFill="1" applyBorder="1"/>
    <xf numFmtId="169" fontId="10" fillId="10" borderId="9" xfId="0" applyNumberFormat="1" applyFont="1" applyFill="1" applyBorder="1" applyAlignment="1">
      <alignment horizontal="center" vertical="center" wrapText="1"/>
    </xf>
    <xf numFmtId="169" fontId="10" fillId="10" borderId="0" xfId="0" applyNumberFormat="1" applyFont="1" applyFill="1" applyAlignment="1">
      <alignment horizontal="center" vertical="center" wrapText="1"/>
    </xf>
    <xf numFmtId="169" fontId="10" fillId="10" borderId="12" xfId="0" applyNumberFormat="1" applyFont="1" applyFill="1" applyBorder="1" applyAlignment="1">
      <alignment horizontal="center" vertical="center" wrapText="1"/>
    </xf>
    <xf numFmtId="169" fontId="10" fillId="10" borderId="24" xfId="0" applyNumberFormat="1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9" xfId="0" applyFont="1" applyBorder="1"/>
    <xf numFmtId="3" fontId="7" fillId="2" borderId="9" xfId="0" applyNumberFormat="1" applyFont="1" applyFill="1" applyBorder="1"/>
    <xf numFmtId="0" fontId="10" fillId="2" borderId="0" xfId="0" applyFont="1" applyFill="1"/>
    <xf numFmtId="0" fontId="2" fillId="2" borderId="24" xfId="0" applyFont="1" applyFill="1" applyBorder="1"/>
    <xf numFmtId="165" fontId="7" fillId="2" borderId="24" xfId="1" applyNumberFormat="1" applyFont="1" applyFill="1" applyBorder="1" applyAlignment="1">
      <alignment vertical="center"/>
    </xf>
    <xf numFmtId="0" fontId="4" fillId="2" borderId="24" xfId="0" applyFont="1" applyFill="1" applyBorder="1"/>
    <xf numFmtId="165" fontId="4" fillId="2" borderId="24" xfId="1" applyNumberFormat="1" applyFont="1" applyFill="1" applyBorder="1"/>
    <xf numFmtId="0" fontId="4" fillId="6" borderId="24" xfId="0" applyFont="1" applyFill="1" applyBorder="1"/>
    <xf numFmtId="0" fontId="4" fillId="6" borderId="12" xfId="0" applyFont="1" applyFill="1" applyBorder="1"/>
    <xf numFmtId="165" fontId="4" fillId="6" borderId="24" xfId="1" applyNumberFormat="1" applyFont="1" applyFill="1" applyBorder="1"/>
    <xf numFmtId="165" fontId="3" fillId="2" borderId="0" xfId="0" applyNumberFormat="1" applyFont="1" applyFill="1"/>
    <xf numFmtId="0" fontId="10" fillId="9" borderId="51" xfId="0" applyFont="1" applyFill="1" applyBorder="1" applyAlignment="1">
      <alignment horizontal="center" vertical="center"/>
    </xf>
    <xf numFmtId="165" fontId="4" fillId="5" borderId="8" xfId="1" applyNumberFormat="1" applyFont="1" applyFill="1" applyBorder="1"/>
    <xf numFmtId="165" fontId="3" fillId="5" borderId="8" xfId="0" applyNumberFormat="1" applyFont="1" applyFill="1" applyBorder="1"/>
    <xf numFmtId="165" fontId="2" fillId="5" borderId="8" xfId="0" applyNumberFormat="1" applyFont="1" applyFill="1" applyBorder="1"/>
    <xf numFmtId="10" fontId="2" fillId="5" borderId="8" xfId="1" applyNumberFormat="1" applyFont="1" applyFill="1" applyBorder="1"/>
    <xf numFmtId="0" fontId="13" fillId="4" borderId="0" xfId="0" applyFont="1" applyFill="1"/>
    <xf numFmtId="0" fontId="14" fillId="4" borderId="0" xfId="0" applyFont="1" applyFill="1"/>
    <xf numFmtId="0" fontId="15" fillId="0" borderId="0" xfId="0" applyFont="1"/>
    <xf numFmtId="0" fontId="16" fillId="11" borderId="6" xfId="0" applyFont="1" applyFill="1" applyBorder="1" applyAlignment="1">
      <alignment horizontal="left" vertical="top"/>
    </xf>
    <xf numFmtId="0" fontId="16" fillId="11" borderId="6" xfId="0" applyFont="1" applyFill="1" applyBorder="1" applyAlignment="1">
      <alignment horizontal="center" vertical="top"/>
    </xf>
    <xf numFmtId="170" fontId="16" fillId="11" borderId="6" xfId="0" applyNumberFormat="1" applyFont="1" applyFill="1" applyBorder="1" applyAlignment="1">
      <alignment horizontal="center" vertical="top" wrapText="1"/>
    </xf>
    <xf numFmtId="170" fontId="16" fillId="11" borderId="7" xfId="0" applyNumberFormat="1" applyFont="1" applyFill="1" applyBorder="1" applyAlignment="1">
      <alignment horizontal="center" vertical="top" wrapText="1"/>
    </xf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170" fontId="15" fillId="0" borderId="8" xfId="0" applyNumberFormat="1" applyFont="1" applyBorder="1" applyAlignment="1">
      <alignment horizontal="center"/>
    </xf>
    <xf numFmtId="170" fontId="15" fillId="0" borderId="12" xfId="0" applyNumberFormat="1" applyFont="1" applyBorder="1" applyAlignment="1">
      <alignment horizontal="center"/>
    </xf>
    <xf numFmtId="9" fontId="15" fillId="0" borderId="8" xfId="0" applyNumberFormat="1" applyFont="1" applyBorder="1" applyAlignment="1">
      <alignment horizontal="center"/>
    </xf>
    <xf numFmtId="170" fontId="15" fillId="0" borderId="8" xfId="0" quotePrefix="1" applyNumberFormat="1" applyFont="1" applyBorder="1" applyAlignment="1">
      <alignment horizontal="center"/>
    </xf>
    <xf numFmtId="170" fontId="15" fillId="0" borderId="12" xfId="0" quotePrefix="1" applyNumberFormat="1" applyFont="1" applyBorder="1" applyAlignment="1">
      <alignment horizontal="center"/>
    </xf>
    <xf numFmtId="168" fontId="15" fillId="0" borderId="12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168" fontId="17" fillId="0" borderId="12" xfId="0" applyNumberFormat="1" applyFont="1" applyBorder="1" applyAlignment="1">
      <alignment horizontal="center"/>
    </xf>
    <xf numFmtId="0" fontId="15" fillId="0" borderId="22" xfId="0" applyFont="1" applyBorder="1"/>
    <xf numFmtId="0" fontId="15" fillId="0" borderId="22" xfId="0" applyFont="1" applyBorder="1" applyAlignment="1">
      <alignment horizontal="center"/>
    </xf>
    <xf numFmtId="170" fontId="15" fillId="0" borderId="22" xfId="0" applyNumberFormat="1" applyFont="1" applyBorder="1" applyAlignment="1">
      <alignment horizontal="center"/>
    </xf>
    <xf numFmtId="9" fontId="15" fillId="0" borderId="22" xfId="0" applyNumberFormat="1" applyFont="1" applyBorder="1" applyAlignment="1">
      <alignment horizontal="center"/>
    </xf>
    <xf numFmtId="170" fontId="16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12" borderId="15" xfId="0" applyFont="1" applyFill="1" applyBorder="1"/>
    <xf numFmtId="0" fontId="15" fillId="12" borderId="14" xfId="0" applyFont="1" applyFill="1" applyBorder="1"/>
    <xf numFmtId="0" fontId="15" fillId="12" borderId="7" xfId="0" applyFont="1" applyFill="1" applyBorder="1"/>
    <xf numFmtId="0" fontId="15" fillId="0" borderId="6" xfId="0" applyFont="1" applyBorder="1"/>
    <xf numFmtId="0" fontId="15" fillId="0" borderId="7" xfId="0" applyFont="1" applyBorder="1"/>
    <xf numFmtId="0" fontId="16" fillId="0" borderId="6" xfId="0" applyFont="1" applyBorder="1"/>
    <xf numFmtId="0" fontId="15" fillId="2" borderId="0" xfId="0" applyFont="1" applyFill="1"/>
    <xf numFmtId="0" fontId="16" fillId="11" borderId="2" xfId="0" applyFont="1" applyFill="1" applyBorder="1" applyAlignment="1">
      <alignment vertical="top"/>
    </xf>
    <xf numFmtId="170" fontId="16" fillId="11" borderId="2" xfId="0" applyNumberFormat="1" applyFont="1" applyFill="1" applyBorder="1" applyAlignment="1">
      <alignment horizontal="center" vertical="top" wrapText="1"/>
    </xf>
    <xf numFmtId="0" fontId="15" fillId="0" borderId="2" xfId="0" applyFont="1" applyBorder="1"/>
    <xf numFmtId="170" fontId="15" fillId="0" borderId="2" xfId="0" applyNumberFormat="1" applyFont="1" applyBorder="1" applyAlignment="1">
      <alignment horizontal="center"/>
    </xf>
    <xf numFmtId="170" fontId="17" fillId="0" borderId="2" xfId="0" applyNumberFormat="1" applyFont="1" applyBorder="1" applyAlignment="1">
      <alignment horizontal="center"/>
    </xf>
    <xf numFmtId="9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20" fillId="0" borderId="0" xfId="0" applyFont="1"/>
    <xf numFmtId="170" fontId="17" fillId="0" borderId="12" xfId="0" quotePrefix="1" applyNumberFormat="1" applyFont="1" applyBorder="1" applyAlignment="1">
      <alignment horizontal="center"/>
    </xf>
    <xf numFmtId="170" fontId="17" fillId="0" borderId="8" xfId="0" quotePrefix="1" applyNumberFormat="1" applyFont="1" applyBorder="1" applyAlignment="1">
      <alignment horizontal="center"/>
    </xf>
    <xf numFmtId="0" fontId="20" fillId="2" borderId="0" xfId="0" applyFont="1" applyFill="1"/>
    <xf numFmtId="0" fontId="16" fillId="11" borderId="6" xfId="0" applyFont="1" applyFill="1" applyBorder="1" applyAlignment="1">
      <alignment vertical="center"/>
    </xf>
    <xf numFmtId="0" fontId="16" fillId="11" borderId="6" xfId="0" applyFont="1" applyFill="1" applyBorder="1" applyAlignment="1">
      <alignment horizontal="center" vertical="center"/>
    </xf>
    <xf numFmtId="170" fontId="16" fillId="11" borderId="6" xfId="0" applyNumberFormat="1" applyFont="1" applyFill="1" applyBorder="1" applyAlignment="1">
      <alignment horizontal="center" vertical="center" wrapText="1"/>
    </xf>
    <xf numFmtId="0" fontId="16" fillId="11" borderId="7" xfId="0" applyFont="1" applyFill="1" applyBorder="1" applyAlignment="1">
      <alignment horizontal="center" vertical="center"/>
    </xf>
    <xf numFmtId="9" fontId="15" fillId="0" borderId="6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171" fontId="15" fillId="0" borderId="0" xfId="1" applyNumberFormat="1" applyFont="1" applyAlignment="1">
      <alignment horizontal="left"/>
    </xf>
    <xf numFmtId="0" fontId="16" fillId="0" borderId="0" xfId="0" applyFont="1" applyAlignment="1">
      <alignment horizontal="right"/>
    </xf>
    <xf numFmtId="171" fontId="16" fillId="0" borderId="14" xfId="0" applyNumberFormat="1" applyFont="1" applyBorder="1"/>
    <xf numFmtId="0" fontId="16" fillId="0" borderId="0" xfId="0" applyFont="1" applyAlignment="1">
      <alignment horizontal="center"/>
    </xf>
    <xf numFmtId="9" fontId="15" fillId="0" borderId="0" xfId="2" applyFont="1" applyAlignment="1">
      <alignment horizontal="center"/>
    </xf>
    <xf numFmtId="9" fontId="16" fillId="0" borderId="14" xfId="0" applyNumberFormat="1" applyFont="1" applyBorder="1" applyAlignment="1">
      <alignment horizontal="center"/>
    </xf>
    <xf numFmtId="169" fontId="21" fillId="9" borderId="2" xfId="0" quotePrefix="1" applyNumberFormat="1" applyFont="1" applyFill="1" applyBorder="1" applyAlignment="1">
      <alignment horizontal="left" vertical="center" wrapText="1"/>
    </xf>
    <xf numFmtId="169" fontId="22" fillId="9" borderId="6" xfId="0" quotePrefix="1" applyNumberFormat="1" applyFont="1" applyFill="1" applyBorder="1" applyAlignment="1">
      <alignment vertical="center" wrapText="1"/>
    </xf>
    <xf numFmtId="169" fontId="21" fillId="9" borderId="0" xfId="0" quotePrefix="1" applyNumberFormat="1" applyFont="1" applyFill="1" applyAlignment="1">
      <alignment horizontal="left" vertical="center" wrapText="1"/>
    </xf>
    <xf numFmtId="0" fontId="23" fillId="9" borderId="0" xfId="0" applyFont="1" applyFill="1"/>
    <xf numFmtId="0" fontId="24" fillId="0" borderId="0" xfId="0" applyFont="1"/>
    <xf numFmtId="169" fontId="21" fillId="9" borderId="8" xfId="0" quotePrefix="1" applyNumberFormat="1" applyFont="1" applyFill="1" applyBorder="1" applyAlignment="1">
      <alignment horizontal="left" vertical="center" wrapText="1"/>
    </xf>
    <xf numFmtId="169" fontId="22" fillId="9" borderId="6" xfId="0" applyNumberFormat="1" applyFont="1" applyFill="1" applyBorder="1" applyAlignment="1">
      <alignment horizontal="center" vertical="center" wrapText="1"/>
    </xf>
    <xf numFmtId="0" fontId="22" fillId="2" borderId="8" xfId="0" applyFont="1" applyFill="1" applyBorder="1"/>
    <xf numFmtId="0" fontId="22" fillId="2" borderId="9" xfId="0" applyFont="1" applyFill="1" applyBorder="1"/>
    <xf numFmtId="38" fontId="23" fillId="2" borderId="9" xfId="3" applyFont="1" applyFill="1" applyBorder="1" applyAlignment="1">
      <alignment horizontal="right"/>
    </xf>
    <xf numFmtId="38" fontId="23" fillId="2" borderId="8" xfId="3" applyFont="1" applyFill="1" applyBorder="1" applyAlignment="1">
      <alignment horizontal="right"/>
    </xf>
    <xf numFmtId="38" fontId="23" fillId="5" borderId="12" xfId="3" applyFont="1" applyFill="1" applyBorder="1" applyAlignment="1">
      <alignment horizontal="right"/>
    </xf>
    <xf numFmtId="38" fontId="23" fillId="2" borderId="24" xfId="3" applyFont="1" applyFill="1" applyBorder="1" applyAlignment="1">
      <alignment horizontal="right"/>
    </xf>
    <xf numFmtId="0" fontId="24" fillId="2" borderId="0" xfId="0" applyFont="1" applyFill="1"/>
    <xf numFmtId="38" fontId="23" fillId="2" borderId="12" xfId="3" applyFont="1" applyFill="1" applyBorder="1" applyAlignment="1">
      <alignment horizontal="right"/>
    </xf>
    <xf numFmtId="0" fontId="23" fillId="2" borderId="8" xfId="0" applyFont="1" applyFill="1" applyBorder="1"/>
    <xf numFmtId="0" fontId="23" fillId="2" borderId="9" xfId="0" applyFont="1" applyFill="1" applyBorder="1"/>
    <xf numFmtId="165" fontId="23" fillId="2" borderId="9" xfId="1" applyNumberFormat="1" applyFont="1" applyFill="1" applyBorder="1" applyAlignment="1">
      <alignment horizontal="right" vertical="center" indent="1"/>
    </xf>
    <xf numFmtId="165" fontId="23" fillId="2" borderId="8" xfId="1" applyNumberFormat="1" applyFont="1" applyFill="1" applyBorder="1" applyAlignment="1">
      <alignment horizontal="right" vertical="center" indent="1"/>
    </xf>
    <xf numFmtId="165" fontId="23" fillId="5" borderId="12" xfId="1" applyNumberFormat="1" applyFont="1" applyFill="1" applyBorder="1" applyAlignment="1">
      <alignment horizontal="right" vertical="center" indent="1"/>
    </xf>
    <xf numFmtId="165" fontId="23" fillId="2" borderId="12" xfId="1" applyNumberFormat="1" applyFont="1" applyFill="1" applyBorder="1" applyAlignment="1">
      <alignment horizontal="right" vertical="center" indent="1"/>
    </xf>
    <xf numFmtId="0" fontId="23" fillId="2" borderId="12" xfId="0" applyFont="1" applyFill="1" applyBorder="1"/>
    <xf numFmtId="38" fontId="23" fillId="2" borderId="8" xfId="3" applyFont="1" applyFill="1" applyBorder="1"/>
    <xf numFmtId="38" fontId="23" fillId="2" borderId="9" xfId="3" applyFont="1" applyFill="1" applyBorder="1"/>
    <xf numFmtId="165" fontId="23" fillId="2" borderId="9" xfId="3" applyNumberFormat="1" applyFont="1" applyFill="1" applyBorder="1" applyAlignment="1">
      <alignment horizontal="right" indent="1"/>
    </xf>
    <xf numFmtId="165" fontId="23" fillId="2" borderId="8" xfId="3" applyNumberFormat="1" applyFont="1" applyFill="1" applyBorder="1" applyAlignment="1">
      <alignment horizontal="right" indent="1"/>
    </xf>
    <xf numFmtId="165" fontId="23" fillId="5" borderId="12" xfId="3" applyNumberFormat="1" applyFont="1" applyFill="1" applyBorder="1" applyAlignment="1">
      <alignment horizontal="right" indent="1"/>
    </xf>
    <xf numFmtId="165" fontId="23" fillId="2" borderId="12" xfId="3" applyNumberFormat="1" applyFont="1" applyFill="1" applyBorder="1" applyAlignment="1">
      <alignment horizontal="right" indent="1"/>
    </xf>
    <xf numFmtId="165" fontId="23" fillId="2" borderId="4" xfId="3" applyNumberFormat="1" applyFont="1" applyFill="1" applyBorder="1" applyAlignment="1">
      <alignment horizontal="right" indent="1"/>
    </xf>
    <xf numFmtId="165" fontId="23" fillId="2" borderId="2" xfId="3" applyNumberFormat="1" applyFont="1" applyFill="1" applyBorder="1" applyAlignment="1">
      <alignment horizontal="right" indent="1"/>
    </xf>
    <xf numFmtId="165" fontId="24" fillId="5" borderId="5" xfId="0" applyNumberFormat="1" applyFont="1" applyFill="1" applyBorder="1"/>
    <xf numFmtId="165" fontId="24" fillId="2" borderId="5" xfId="0" applyNumberFormat="1" applyFont="1" applyFill="1" applyBorder="1"/>
    <xf numFmtId="165" fontId="23" fillId="2" borderId="42" xfId="3" applyNumberFormat="1" applyFont="1" applyFill="1" applyBorder="1" applyAlignment="1">
      <alignment horizontal="right" indent="1"/>
    </xf>
    <xf numFmtId="0" fontId="24" fillId="2" borderId="8" xfId="0" applyFont="1" applyFill="1" applyBorder="1"/>
    <xf numFmtId="0" fontId="24" fillId="2" borderId="9" xfId="0" applyFont="1" applyFill="1" applyBorder="1"/>
    <xf numFmtId="165" fontId="24" fillId="2" borderId="9" xfId="0" applyNumberFormat="1" applyFont="1" applyFill="1" applyBorder="1" applyAlignment="1">
      <alignment horizontal="right" indent="1"/>
    </xf>
    <xf numFmtId="165" fontId="24" fillId="2" borderId="8" xfId="0" applyNumberFormat="1" applyFont="1" applyFill="1" applyBorder="1" applyAlignment="1">
      <alignment horizontal="right" indent="1"/>
    </xf>
    <xf numFmtId="165" fontId="24" fillId="5" borderId="12" xfId="0" applyNumberFormat="1" applyFont="1" applyFill="1" applyBorder="1" applyAlignment="1">
      <alignment horizontal="right" indent="1"/>
    </xf>
    <xf numFmtId="165" fontId="24" fillId="2" borderId="12" xfId="0" applyNumberFormat="1" applyFont="1" applyFill="1" applyBorder="1" applyAlignment="1">
      <alignment horizontal="right" indent="1"/>
    </xf>
    <xf numFmtId="0" fontId="23" fillId="7" borderId="8" xfId="0" applyFont="1" applyFill="1" applyBorder="1"/>
    <xf numFmtId="0" fontId="23" fillId="7" borderId="9" xfId="0" applyFont="1" applyFill="1" applyBorder="1"/>
    <xf numFmtId="165" fontId="23" fillId="2" borderId="22" xfId="1" applyNumberFormat="1" applyFont="1" applyFill="1" applyBorder="1" applyAlignment="1">
      <alignment horizontal="right" vertical="center" indent="1"/>
    </xf>
    <xf numFmtId="165" fontId="23" fillId="5" borderId="7" xfId="4" applyNumberFormat="1" applyFont="1" applyFill="1" applyBorder="1" applyAlignment="1">
      <alignment horizontal="right" vertical="center" indent="1"/>
    </xf>
    <xf numFmtId="38" fontId="23" fillId="2" borderId="12" xfId="3" applyFont="1" applyFill="1" applyBorder="1"/>
    <xf numFmtId="165" fontId="23" fillId="2" borderId="7" xfId="1" applyNumberFormat="1" applyFont="1" applyFill="1" applyBorder="1" applyAlignment="1">
      <alignment horizontal="right" vertical="center" indent="1"/>
    </xf>
    <xf numFmtId="165" fontId="23" fillId="2" borderId="6" xfId="1" applyNumberFormat="1" applyFont="1" applyFill="1" applyBorder="1" applyAlignment="1">
      <alignment horizontal="right" vertical="center" indent="1"/>
    </xf>
    <xf numFmtId="165" fontId="23" fillId="2" borderId="18" xfId="1" applyNumberFormat="1" applyFont="1" applyFill="1" applyBorder="1" applyAlignment="1">
      <alignment horizontal="right" vertical="center" indent="1"/>
    </xf>
    <xf numFmtId="165" fontId="23" fillId="5" borderId="22" xfId="1" applyNumberFormat="1" applyFont="1" applyFill="1" applyBorder="1" applyAlignment="1">
      <alignment horizontal="right" vertical="center" indent="1"/>
    </xf>
    <xf numFmtId="165" fontId="23" fillId="2" borderId="4" xfId="1" applyNumberFormat="1" applyFont="1" applyFill="1" applyBorder="1" applyAlignment="1">
      <alignment horizontal="right" vertical="center" indent="1"/>
    </xf>
    <xf numFmtId="165" fontId="23" fillId="2" borderId="2" xfId="1" applyNumberFormat="1" applyFont="1" applyFill="1" applyBorder="1" applyAlignment="1">
      <alignment horizontal="right" vertical="center" indent="1"/>
    </xf>
    <xf numFmtId="165" fontId="23" fillId="5" borderId="5" xfId="1" applyNumberFormat="1" applyFont="1" applyFill="1" applyBorder="1" applyAlignment="1">
      <alignment horizontal="right" vertical="center" indent="1"/>
    </xf>
    <xf numFmtId="165" fontId="23" fillId="2" borderId="5" xfId="1" applyNumberFormat="1" applyFont="1" applyFill="1" applyBorder="1" applyAlignment="1">
      <alignment horizontal="right" vertical="center" indent="1"/>
    </xf>
    <xf numFmtId="165" fontId="23" fillId="2" borderId="44" xfId="1" applyNumberFormat="1" applyFont="1" applyFill="1" applyBorder="1" applyAlignment="1">
      <alignment horizontal="right" indent="1"/>
    </xf>
    <xf numFmtId="165" fontId="23" fillId="2" borderId="43" xfId="1" applyNumberFormat="1" applyFont="1" applyFill="1" applyBorder="1" applyAlignment="1">
      <alignment horizontal="right" indent="1"/>
    </xf>
    <xf numFmtId="0" fontId="25" fillId="2" borderId="0" xfId="0" applyFont="1" applyFill="1"/>
    <xf numFmtId="164" fontId="24" fillId="2" borderId="0" xfId="0" applyNumberFormat="1" applyFont="1" applyFill="1"/>
    <xf numFmtId="165" fontId="24" fillId="2" borderId="9" xfId="1" applyNumberFormat="1" applyFont="1" applyFill="1" applyBorder="1"/>
    <xf numFmtId="165" fontId="24" fillId="2" borderId="55" xfId="0" applyNumberFormat="1" applyFont="1" applyFill="1" applyBorder="1" applyAlignment="1">
      <alignment horizontal="right" indent="1"/>
    </xf>
    <xf numFmtId="9" fontId="23" fillId="2" borderId="8" xfId="2" applyFont="1" applyFill="1" applyBorder="1" applyAlignment="1">
      <alignment horizontal="right" indent="1"/>
    </xf>
    <xf numFmtId="165" fontId="23" fillId="5" borderId="6" xfId="4" applyNumberFormat="1" applyFont="1" applyFill="1" applyBorder="1" applyAlignment="1">
      <alignment horizontal="right" vertical="center" indent="1"/>
    </xf>
    <xf numFmtId="38" fontId="23" fillId="2" borderId="23" xfId="3" applyFont="1" applyFill="1" applyBorder="1" applyAlignment="1">
      <alignment horizontal="right"/>
    </xf>
    <xf numFmtId="165" fontId="23" fillId="2" borderId="9" xfId="1" applyNumberFormat="1" applyFont="1" applyFill="1" applyBorder="1"/>
    <xf numFmtId="165" fontId="22" fillId="2" borderId="9" xfId="1" applyNumberFormat="1" applyFont="1" applyFill="1" applyBorder="1"/>
    <xf numFmtId="165" fontId="23" fillId="2" borderId="15" xfId="1" applyNumberFormat="1" applyFont="1" applyFill="1" applyBorder="1" applyAlignment="1">
      <alignment horizontal="right" indent="1"/>
    </xf>
    <xf numFmtId="165" fontId="23" fillId="2" borderId="15" xfId="1" applyNumberFormat="1" applyFont="1" applyFill="1" applyBorder="1"/>
    <xf numFmtId="165" fontId="23" fillId="2" borderId="22" xfId="1" applyNumberFormat="1" applyFont="1" applyFill="1" applyBorder="1"/>
    <xf numFmtId="165" fontId="23" fillId="5" borderId="7" xfId="1" applyNumberFormat="1" applyFont="1" applyFill="1" applyBorder="1" applyAlignment="1">
      <alignment horizontal="right" vertical="center" indent="1"/>
    </xf>
    <xf numFmtId="165" fontId="23" fillId="2" borderId="4" xfId="1" applyNumberFormat="1" applyFont="1" applyFill="1" applyBorder="1" applyAlignment="1">
      <alignment horizontal="right" indent="1"/>
    </xf>
    <xf numFmtId="165" fontId="23" fillId="2" borderId="42" xfId="1" applyNumberFormat="1" applyFont="1" applyFill="1" applyBorder="1" applyAlignment="1">
      <alignment horizontal="right" indent="1"/>
    </xf>
    <xf numFmtId="165" fontId="4" fillId="5" borderId="12" xfId="1" applyNumberFormat="1" applyFont="1" applyFill="1" applyBorder="1"/>
    <xf numFmtId="165" fontId="3" fillId="5" borderId="12" xfId="0" applyNumberFormat="1" applyFont="1" applyFill="1" applyBorder="1"/>
    <xf numFmtId="165" fontId="2" fillId="5" borderId="12" xfId="0" applyNumberFormat="1" applyFont="1" applyFill="1" applyBorder="1"/>
    <xf numFmtId="10" fontId="2" fillId="5" borderId="12" xfId="1" applyNumberFormat="1" applyFont="1" applyFill="1" applyBorder="1"/>
    <xf numFmtId="167" fontId="2" fillId="5" borderId="12" xfId="1" applyNumberFormat="1" applyFont="1" applyFill="1" applyBorder="1"/>
    <xf numFmtId="166" fontId="2" fillId="5" borderId="12" xfId="2" applyNumberFormat="1" applyFont="1" applyFill="1" applyBorder="1"/>
    <xf numFmtId="0" fontId="7" fillId="2" borderId="0" xfId="0" applyFont="1" applyFill="1"/>
    <xf numFmtId="165" fontId="7" fillId="2" borderId="3" xfId="1" applyNumberFormat="1" applyFont="1" applyFill="1" applyBorder="1" applyAlignment="1">
      <alignment vertical="center"/>
    </xf>
    <xf numFmtId="165" fontId="7" fillId="2" borderId="5" xfId="1" applyNumberFormat="1" applyFont="1" applyFill="1" applyBorder="1" applyAlignment="1">
      <alignment vertical="center"/>
    </xf>
    <xf numFmtId="165" fontId="7" fillId="2" borderId="4" xfId="1" applyNumberFormat="1" applyFont="1" applyFill="1" applyBorder="1" applyAlignment="1">
      <alignment vertical="center"/>
    </xf>
    <xf numFmtId="165" fontId="7" fillId="5" borderId="3" xfId="1" applyNumberFormat="1" applyFont="1" applyFill="1" applyBorder="1" applyAlignment="1">
      <alignment vertical="center"/>
    </xf>
    <xf numFmtId="165" fontId="7" fillId="2" borderId="18" xfId="1" applyNumberFormat="1" applyFont="1" applyFill="1" applyBorder="1" applyAlignment="1">
      <alignment horizontal="justify" vertical="center" wrapText="1"/>
    </xf>
    <xf numFmtId="165" fontId="10" fillId="9" borderId="52" xfId="1" applyNumberFormat="1" applyFont="1" applyFill="1" applyBorder="1" applyAlignment="1">
      <alignment horizontal="center" vertical="center" wrapText="1"/>
    </xf>
    <xf numFmtId="165" fontId="10" fillId="9" borderId="53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2" fillId="2" borderId="31" xfId="1" applyNumberFormat="1" applyFont="1" applyFill="1" applyBorder="1"/>
    <xf numFmtId="165" fontId="2" fillId="2" borderId="4" xfId="1" applyNumberFormat="1" applyFont="1" applyFill="1" applyBorder="1" applyAlignment="1">
      <alignment horizontal="left" indent="1"/>
    </xf>
    <xf numFmtId="165" fontId="2" fillId="2" borderId="0" xfId="1" applyNumberFormat="1" applyFont="1" applyFill="1" applyAlignment="1">
      <alignment horizontal="left" indent="1"/>
    </xf>
    <xf numFmtId="165" fontId="2" fillId="2" borderId="9" xfId="1" applyNumberFormat="1" applyFont="1" applyFill="1" applyBorder="1" applyAlignment="1">
      <alignment horizontal="left" indent="1"/>
    </xf>
    <xf numFmtId="165" fontId="3" fillId="2" borderId="9" xfId="1" applyNumberFormat="1" applyFont="1" applyFill="1" applyBorder="1"/>
    <xf numFmtId="165" fontId="3" fillId="2" borderId="0" xfId="1" applyNumberFormat="1" applyFont="1" applyFill="1"/>
    <xf numFmtId="165" fontId="9" fillId="2" borderId="9" xfId="1" applyNumberFormat="1" applyFont="1" applyFill="1" applyBorder="1"/>
    <xf numFmtId="165" fontId="9" fillId="2" borderId="0" xfId="1" applyNumberFormat="1" applyFont="1" applyFill="1"/>
    <xf numFmtId="165" fontId="2" fillId="2" borderId="26" xfId="1" applyNumberFormat="1" applyFont="1" applyFill="1" applyBorder="1"/>
    <xf numFmtId="165" fontId="2" fillId="2" borderId="25" xfId="1" applyNumberFormat="1" applyFont="1" applyFill="1" applyBorder="1"/>
    <xf numFmtId="165" fontId="0" fillId="0" borderId="0" xfId="1" applyNumberFormat="1" applyFont="1"/>
    <xf numFmtId="165" fontId="3" fillId="13" borderId="14" xfId="1" applyNumberFormat="1" applyFont="1" applyFill="1" applyBorder="1"/>
    <xf numFmtId="165" fontId="23" fillId="5" borderId="6" xfId="1" applyNumberFormat="1" applyFont="1" applyFill="1" applyBorder="1" applyAlignment="1">
      <alignment horizontal="right" vertical="center" indent="1"/>
    </xf>
    <xf numFmtId="0" fontId="2" fillId="2" borderId="10" xfId="0" applyFont="1" applyFill="1" applyBorder="1"/>
    <xf numFmtId="165" fontId="2" fillId="13" borderId="0" xfId="1" applyNumberFormat="1" applyFont="1" applyFill="1" applyAlignment="1">
      <alignment horizontal="left" indent="1"/>
    </xf>
    <xf numFmtId="165" fontId="10" fillId="9" borderId="31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left" indent="1"/>
    </xf>
    <xf numFmtId="165" fontId="2" fillId="2" borderId="5" xfId="1" applyNumberFormat="1" applyFont="1" applyFill="1" applyBorder="1" applyAlignment="1">
      <alignment horizontal="left" indent="1"/>
    </xf>
    <xf numFmtId="165" fontId="2" fillId="2" borderId="0" xfId="1" applyNumberFormat="1" applyFont="1" applyFill="1" applyBorder="1" applyAlignment="1">
      <alignment horizontal="left" indent="1"/>
    </xf>
    <xf numFmtId="165" fontId="2" fillId="13" borderId="12" xfId="1" applyNumberFormat="1" applyFont="1" applyFill="1" applyBorder="1" applyAlignment="1">
      <alignment horizontal="left" indent="1"/>
    </xf>
    <xf numFmtId="165" fontId="2" fillId="2" borderId="12" xfId="1" applyNumberFormat="1" applyFont="1" applyFill="1" applyBorder="1" applyAlignment="1">
      <alignment horizontal="left" indent="1"/>
    </xf>
    <xf numFmtId="165" fontId="2" fillId="2" borderId="12" xfId="1" applyNumberFormat="1" applyFont="1" applyFill="1" applyBorder="1"/>
    <xf numFmtId="165" fontId="3" fillId="2" borderId="0" xfId="1" applyNumberFormat="1" applyFont="1" applyFill="1" applyBorder="1"/>
    <xf numFmtId="165" fontId="3" fillId="2" borderId="12" xfId="1" applyNumberFormat="1" applyFont="1" applyFill="1" applyBorder="1"/>
    <xf numFmtId="165" fontId="2" fillId="2" borderId="1" xfId="1" applyNumberFormat="1" applyFont="1" applyFill="1" applyBorder="1" applyAlignment="1">
      <alignment horizontal="left" indent="1"/>
    </xf>
    <xf numFmtId="165" fontId="3" fillId="2" borderId="7" xfId="1" applyNumberFormat="1" applyFont="1" applyFill="1" applyBorder="1"/>
    <xf numFmtId="165" fontId="9" fillId="2" borderId="0" xfId="1" applyNumberFormat="1" applyFont="1" applyFill="1" applyBorder="1"/>
    <xf numFmtId="165" fontId="9" fillId="2" borderId="12" xfId="1" applyNumberFormat="1" applyFont="1" applyFill="1" applyBorder="1"/>
    <xf numFmtId="165" fontId="2" fillId="2" borderId="37" xfId="1" applyNumberFormat="1" applyFont="1" applyFill="1" applyBorder="1"/>
    <xf numFmtId="0" fontId="23" fillId="2" borderId="0" xfId="0" applyFont="1" applyFill="1"/>
    <xf numFmtId="165" fontId="23" fillId="5" borderId="43" xfId="1" applyNumberFormat="1" applyFont="1" applyFill="1" applyBorder="1" applyAlignment="1">
      <alignment horizontal="right" vertical="center" indent="1"/>
    </xf>
    <xf numFmtId="165" fontId="23" fillId="5" borderId="44" xfId="1" applyNumberFormat="1" applyFont="1" applyFill="1" applyBorder="1" applyAlignment="1">
      <alignment horizontal="right" vertical="center" indent="1"/>
    </xf>
    <xf numFmtId="38" fontId="23" fillId="2" borderId="0" xfId="3" applyFont="1" applyFill="1"/>
    <xf numFmtId="165" fontId="23" fillId="2" borderId="44" xfId="1" applyNumberFormat="1" applyFont="1" applyFill="1" applyBorder="1" applyAlignment="1">
      <alignment horizontal="right" vertical="center" indent="1"/>
    </xf>
    <xf numFmtId="165" fontId="8" fillId="2" borderId="0" xfId="0" applyNumberFormat="1" applyFont="1" applyFill="1"/>
    <xf numFmtId="165" fontId="8" fillId="2" borderId="9" xfId="1" applyNumberFormat="1" applyFont="1" applyFill="1" applyBorder="1"/>
    <xf numFmtId="165" fontId="8" fillId="2" borderId="0" xfId="1" applyNumberFormat="1" applyFont="1" applyFill="1"/>
    <xf numFmtId="165" fontId="8" fillId="5" borderId="8" xfId="0" applyNumberFormat="1" applyFont="1" applyFill="1" applyBorder="1"/>
    <xf numFmtId="165" fontId="8" fillId="2" borderId="12" xfId="1" applyNumberFormat="1" applyFont="1" applyFill="1" applyBorder="1"/>
    <xf numFmtId="165" fontId="8" fillId="5" borderId="12" xfId="0" applyNumberFormat="1" applyFont="1" applyFill="1" applyBorder="1"/>
    <xf numFmtId="165" fontId="8" fillId="2" borderId="9" xfId="0" applyNumberFormat="1" applyFont="1" applyFill="1" applyBorder="1"/>
    <xf numFmtId="0" fontId="36" fillId="4" borderId="0" xfId="0" applyFont="1" applyFill="1"/>
    <xf numFmtId="0" fontId="36" fillId="0" borderId="0" xfId="0" applyFont="1"/>
    <xf numFmtId="165" fontId="23" fillId="2" borderId="2" xfId="1" applyNumberFormat="1" applyFont="1" applyFill="1" applyBorder="1" applyAlignment="1">
      <alignment horizontal="right" indent="1"/>
    </xf>
    <xf numFmtId="165" fontId="24" fillId="5" borderId="5" xfId="1" applyNumberFormat="1" applyFont="1" applyFill="1" applyBorder="1"/>
    <xf numFmtId="165" fontId="24" fillId="2" borderId="5" xfId="1" applyNumberFormat="1" applyFont="1" applyFill="1" applyBorder="1"/>
    <xf numFmtId="165" fontId="23" fillId="2" borderId="8" xfId="1" applyNumberFormat="1" applyFont="1" applyFill="1" applyBorder="1"/>
    <xf numFmtId="165" fontId="22" fillId="2" borderId="8" xfId="1" applyNumberFormat="1" applyFont="1" applyFill="1" applyBorder="1"/>
    <xf numFmtId="0" fontId="2" fillId="0" borderId="31" xfId="0" applyFont="1" applyBorder="1" applyAlignment="1">
      <alignment horizontal="center" vertic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165" fontId="4" fillId="5" borderId="0" xfId="1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5" borderId="14" xfId="0" applyNumberFormat="1" applyFont="1" applyFill="1" applyBorder="1" applyAlignment="1">
      <alignment horizontal="center"/>
    </xf>
    <xf numFmtId="165" fontId="8" fillId="2" borderId="9" xfId="0" applyNumberFormat="1" applyFont="1" applyFill="1" applyBorder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8" fillId="5" borderId="0" xfId="0" applyNumberFormat="1" applyFont="1" applyFill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165" fontId="3" fillId="2" borderId="14" xfId="1" applyNumberFormat="1" applyFont="1" applyFill="1" applyBorder="1" applyAlignment="1">
      <alignment horizontal="center"/>
    </xf>
    <xf numFmtId="165" fontId="4" fillId="2" borderId="3" xfId="1" applyNumberFormat="1" applyFont="1" applyFill="1" applyBorder="1"/>
    <xf numFmtId="0" fontId="8" fillId="2" borderId="34" xfId="0" applyFont="1" applyFill="1" applyBorder="1"/>
    <xf numFmtId="165" fontId="23" fillId="2" borderId="15" xfId="1" applyNumberFormat="1" applyFont="1" applyFill="1" applyBorder="1" applyAlignment="1">
      <alignment horizontal="right" vertical="center" indent="1"/>
    </xf>
    <xf numFmtId="165" fontId="7" fillId="2" borderId="12" xfId="1" applyNumberFormat="1" applyFont="1" applyFill="1" applyBorder="1" applyAlignment="1">
      <alignment horizontal="justify" vertical="center" wrapText="1"/>
    </xf>
    <xf numFmtId="165" fontId="23" fillId="2" borderId="19" xfId="3" applyNumberFormat="1" applyFont="1" applyFill="1" applyBorder="1" applyAlignment="1">
      <alignment horizontal="right" indent="1"/>
    </xf>
    <xf numFmtId="165" fontId="23" fillId="5" borderId="14" xfId="4" applyNumberFormat="1" applyFont="1" applyFill="1" applyBorder="1" applyAlignment="1">
      <alignment horizontal="right" vertical="center" indent="1"/>
    </xf>
    <xf numFmtId="165" fontId="5" fillId="2" borderId="24" xfId="1" applyNumberFormat="1" applyFont="1" applyFill="1" applyBorder="1"/>
    <xf numFmtId="165" fontId="7" fillId="5" borderId="5" xfId="1" applyNumberFormat="1" applyFont="1" applyFill="1" applyBorder="1" applyAlignment="1">
      <alignment vertical="center"/>
    </xf>
    <xf numFmtId="165" fontId="2" fillId="2" borderId="13" xfId="1" applyNumberFormat="1" applyFont="1" applyFill="1" applyBorder="1"/>
    <xf numFmtId="165" fontId="7" fillId="5" borderId="12" xfId="1" applyNumberFormat="1" applyFont="1" applyFill="1" applyBorder="1" applyAlignment="1">
      <alignment vertical="center"/>
    </xf>
    <xf numFmtId="165" fontId="5" fillId="6" borderId="12" xfId="1" applyNumberFormat="1" applyFont="1" applyFill="1" applyBorder="1"/>
    <xf numFmtId="165" fontId="23" fillId="2" borderId="6" xfId="1" applyNumberFormat="1" applyFont="1" applyFill="1" applyBorder="1" applyAlignment="1">
      <alignment horizontal="right" indent="1"/>
    </xf>
    <xf numFmtId="0" fontId="9" fillId="0" borderId="0" xfId="0" applyFont="1"/>
    <xf numFmtId="165" fontId="2" fillId="2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/>
    </xf>
    <xf numFmtId="165" fontId="2" fillId="2" borderId="26" xfId="1" applyNumberFormat="1" applyFont="1" applyFill="1" applyBorder="1" applyAlignment="1">
      <alignment horizontal="center"/>
    </xf>
    <xf numFmtId="165" fontId="2" fillId="2" borderId="25" xfId="1" applyNumberFormat="1" applyFont="1" applyFill="1" applyBorder="1" applyAlignment="1">
      <alignment horizontal="center"/>
    </xf>
    <xf numFmtId="165" fontId="2" fillId="5" borderId="25" xfId="1" applyNumberFormat="1" applyFont="1" applyFill="1" applyBorder="1" applyAlignment="1">
      <alignment horizontal="center"/>
    </xf>
    <xf numFmtId="165" fontId="2" fillId="5" borderId="12" xfId="1" applyNumberFormat="1" applyFont="1" applyFill="1" applyBorder="1" applyAlignment="1">
      <alignment horizontal="center"/>
    </xf>
    <xf numFmtId="165" fontId="2" fillId="13" borderId="9" xfId="1" applyNumberFormat="1" applyFont="1" applyFill="1" applyBorder="1" applyAlignment="1">
      <alignment horizontal="center"/>
    </xf>
    <xf numFmtId="165" fontId="3" fillId="13" borderId="15" xfId="1" applyNumberFormat="1" applyFont="1" applyFill="1" applyBorder="1" applyAlignment="1">
      <alignment horizontal="center"/>
    </xf>
    <xf numFmtId="165" fontId="3" fillId="13" borderId="14" xfId="1" applyNumberFormat="1" applyFont="1" applyFill="1" applyBorder="1" applyAlignment="1">
      <alignment horizontal="center"/>
    </xf>
    <xf numFmtId="165" fontId="2" fillId="13" borderId="9" xfId="1" applyNumberFormat="1" applyFont="1" applyFill="1" applyBorder="1" applyAlignment="1">
      <alignment horizontal="left" indent="1"/>
    </xf>
    <xf numFmtId="165" fontId="3" fillId="13" borderId="15" xfId="1" applyNumberFormat="1" applyFont="1" applyFill="1" applyBorder="1"/>
    <xf numFmtId="165" fontId="3" fillId="13" borderId="7" xfId="1" applyNumberFormat="1" applyFont="1" applyFill="1" applyBorder="1"/>
    <xf numFmtId="0" fontId="10" fillId="4" borderId="51" xfId="0" applyFont="1" applyFill="1" applyBorder="1" applyAlignment="1">
      <alignment horizontal="center" vertical="center"/>
    </xf>
    <xf numFmtId="165" fontId="2" fillId="13" borderId="0" xfId="1" applyNumberFormat="1" applyFont="1" applyFill="1" applyAlignment="1">
      <alignment horizontal="center"/>
    </xf>
    <xf numFmtId="165" fontId="37" fillId="5" borderId="8" xfId="0" applyNumberFormat="1" applyFont="1" applyFill="1" applyBorder="1"/>
    <xf numFmtId="165" fontId="37" fillId="5" borderId="12" xfId="0" applyNumberFormat="1" applyFont="1" applyFill="1" applyBorder="1"/>
    <xf numFmtId="165" fontId="37" fillId="5" borderId="14" xfId="0" applyNumberFormat="1" applyFont="1" applyFill="1" applyBorder="1" applyAlignment="1">
      <alignment horizontal="center"/>
    </xf>
    <xf numFmtId="165" fontId="37" fillId="2" borderId="14" xfId="0" applyNumberFormat="1" applyFont="1" applyFill="1" applyBorder="1"/>
    <xf numFmtId="165" fontId="2" fillId="0" borderId="0" xfId="1" applyNumberFormat="1" applyFont="1" applyFill="1" applyBorder="1"/>
    <xf numFmtId="165" fontId="3" fillId="0" borderId="14" xfId="1" applyNumberFormat="1" applyFont="1" applyFill="1" applyBorder="1"/>
    <xf numFmtId="165" fontId="3" fillId="0" borderId="7" xfId="1" applyNumberFormat="1" applyFont="1" applyFill="1" applyBorder="1"/>
    <xf numFmtId="165" fontId="3" fillId="2" borderId="15" xfId="1" applyNumberFormat="1" applyFont="1" applyFill="1" applyBorder="1" applyAlignment="1">
      <alignment horizontal="center"/>
    </xf>
    <xf numFmtId="164" fontId="4" fillId="2" borderId="0" xfId="1" applyFont="1" applyFill="1" applyBorder="1"/>
    <xf numFmtId="0" fontId="3" fillId="2" borderId="56" xfId="0" applyFont="1" applyFill="1" applyBorder="1"/>
    <xf numFmtId="165" fontId="3" fillId="2" borderId="4" xfId="1" applyNumberFormat="1" applyFont="1" applyFill="1" applyBorder="1"/>
    <xf numFmtId="165" fontId="3" fillId="2" borderId="3" xfId="1" applyNumberFormat="1" applyFont="1" applyFill="1" applyBorder="1"/>
    <xf numFmtId="165" fontId="3" fillId="2" borderId="5" xfId="1" applyNumberFormat="1" applyFont="1" applyFill="1" applyBorder="1"/>
    <xf numFmtId="165" fontId="2" fillId="5" borderId="9" xfId="0" applyNumberFormat="1" applyFont="1" applyFill="1" applyBorder="1"/>
    <xf numFmtId="165" fontId="2" fillId="5" borderId="0" xfId="0" applyNumberFormat="1" applyFont="1" applyFill="1"/>
    <xf numFmtId="165" fontId="2" fillId="2" borderId="4" xfId="0" applyNumberFormat="1" applyFont="1" applyFill="1" applyBorder="1"/>
    <xf numFmtId="165" fontId="2" fillId="2" borderId="3" xfId="0" applyNumberFormat="1" applyFont="1" applyFill="1" applyBorder="1"/>
    <xf numFmtId="165" fontId="2" fillId="2" borderId="5" xfId="0" applyNumberFormat="1" applyFont="1" applyFill="1" applyBorder="1"/>
    <xf numFmtId="165" fontId="2" fillId="2" borderId="4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5" borderId="3" xfId="0" applyNumberFormat="1" applyFont="1" applyFill="1" applyBorder="1" applyAlignment="1">
      <alignment horizontal="center"/>
    </xf>
    <xf numFmtId="165" fontId="2" fillId="5" borderId="5" xfId="0" applyNumberFormat="1" applyFont="1" applyFill="1" applyBorder="1" applyAlignment="1">
      <alignment horizontal="center"/>
    </xf>
    <xf numFmtId="0" fontId="0" fillId="4" borderId="3" xfId="0" applyFill="1" applyBorder="1"/>
    <xf numFmtId="0" fontId="39" fillId="2" borderId="34" xfId="0" applyFont="1" applyFill="1" applyBorder="1"/>
    <xf numFmtId="165" fontId="39" fillId="2" borderId="9" xfId="1" applyNumberFormat="1" applyFont="1" applyFill="1" applyBorder="1"/>
    <xf numFmtId="165" fontId="39" fillId="2" borderId="0" xfId="1" applyNumberFormat="1" applyFont="1" applyFill="1"/>
    <xf numFmtId="165" fontId="39" fillId="5" borderId="8" xfId="0" applyNumberFormat="1" applyFont="1" applyFill="1" applyBorder="1"/>
    <xf numFmtId="165" fontId="39" fillId="2" borderId="0" xfId="1" applyNumberFormat="1" applyFont="1" applyFill="1" applyBorder="1"/>
    <xf numFmtId="165" fontId="39" fillId="2" borderId="12" xfId="1" applyNumberFormat="1" applyFont="1" applyFill="1" applyBorder="1"/>
    <xf numFmtId="165" fontId="39" fillId="5" borderId="12" xfId="0" applyNumberFormat="1" applyFont="1" applyFill="1" applyBorder="1"/>
    <xf numFmtId="165" fontId="40" fillId="2" borderId="0" xfId="1" applyNumberFormat="1" applyFont="1" applyFill="1" applyAlignment="1">
      <alignment horizontal="center"/>
    </xf>
    <xf numFmtId="165" fontId="39" fillId="2" borderId="0" xfId="1" applyNumberFormat="1" applyFont="1" applyFill="1" applyAlignment="1">
      <alignment horizontal="center"/>
    </xf>
    <xf numFmtId="165" fontId="39" fillId="5" borderId="0" xfId="1" applyNumberFormat="1" applyFont="1" applyFill="1" applyAlignment="1">
      <alignment horizontal="center"/>
    </xf>
    <xf numFmtId="165" fontId="39" fillId="2" borderId="0" xfId="0" applyNumberFormat="1" applyFont="1" applyFill="1"/>
    <xf numFmtId="0" fontId="40" fillId="4" borderId="0" xfId="0" applyFont="1" applyFill="1"/>
    <xf numFmtId="0" fontId="40" fillId="0" borderId="0" xfId="0" applyFont="1"/>
    <xf numFmtId="165" fontId="39" fillId="0" borderId="0" xfId="1" applyNumberFormat="1" applyFont="1" applyFill="1"/>
    <xf numFmtId="165" fontId="38" fillId="0" borderId="0" xfId="1" applyNumberFormat="1" applyFont="1" applyFill="1" applyAlignment="1">
      <alignment horizontal="center"/>
    </xf>
    <xf numFmtId="165" fontId="10" fillId="0" borderId="0" xfId="1" applyNumberFormat="1" applyFont="1" applyFill="1" applyAlignment="1">
      <alignment vertical="center"/>
    </xf>
    <xf numFmtId="165" fontId="10" fillId="0" borderId="0" xfId="1" applyNumberFormat="1" applyFont="1" applyFill="1" applyBorder="1" applyAlignment="1">
      <alignment vertical="center"/>
    </xf>
    <xf numFmtId="165" fontId="3" fillId="0" borderId="14" xfId="0" applyNumberFormat="1" applyFont="1" applyBorder="1" applyAlignment="1">
      <alignment horizontal="center"/>
    </xf>
    <xf numFmtId="0" fontId="16" fillId="11" borderId="2" xfId="0" applyFont="1" applyFill="1" applyBorder="1" applyAlignment="1">
      <alignment horizontal="center" vertical="top"/>
    </xf>
    <xf numFmtId="9" fontId="15" fillId="0" borderId="2" xfId="0" applyNumberFormat="1" applyFont="1" applyBorder="1" applyAlignment="1">
      <alignment horizontal="center"/>
    </xf>
    <xf numFmtId="0" fontId="15" fillId="12" borderId="6" xfId="0" applyFont="1" applyFill="1" applyBorder="1"/>
    <xf numFmtId="0" fontId="14" fillId="4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12" borderId="1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2" borderId="0" xfId="0" applyFont="1" applyFill="1" applyAlignment="1">
      <alignment horizontal="center"/>
    </xf>
    <xf numFmtId="171" fontId="15" fillId="0" borderId="0" xfId="1" applyNumberFormat="1" applyFont="1" applyAlignment="1">
      <alignment horizontal="center"/>
    </xf>
    <xf numFmtId="171" fontId="16" fillId="0" borderId="14" xfId="1" applyNumberFormat="1" applyFont="1" applyBorder="1" applyAlignment="1">
      <alignment horizontal="center"/>
    </xf>
    <xf numFmtId="171" fontId="15" fillId="0" borderId="0" xfId="1" applyNumberFormat="1" applyFont="1" applyAlignment="1">
      <alignment horizontal="right"/>
    </xf>
    <xf numFmtId="165" fontId="7" fillId="8" borderId="15" xfId="1" applyNumberFormat="1" applyFont="1" applyFill="1" applyBorder="1" applyAlignment="1">
      <alignment vertical="center"/>
    </xf>
    <xf numFmtId="165" fontId="7" fillId="8" borderId="14" xfId="1" applyNumberFormat="1" applyFont="1" applyFill="1" applyBorder="1" applyAlignment="1">
      <alignment vertical="center"/>
    </xf>
    <xf numFmtId="165" fontId="7" fillId="8" borderId="7" xfId="1" applyNumberFormat="1" applyFont="1" applyFill="1" applyBorder="1" applyAlignment="1">
      <alignment vertical="center"/>
    </xf>
    <xf numFmtId="3" fontId="10" fillId="8" borderId="8" xfId="0" applyNumberFormat="1" applyFont="1" applyFill="1" applyBorder="1"/>
    <xf numFmtId="4" fontId="17" fillId="0" borderId="8" xfId="0" applyNumberFormat="1" applyFont="1" applyBorder="1" applyAlignment="1">
      <alignment horizontal="center"/>
    </xf>
    <xf numFmtId="165" fontId="0" fillId="0" borderId="0" xfId="0" applyNumberFormat="1"/>
    <xf numFmtId="165" fontId="3" fillId="2" borderId="47" xfId="1" applyNumberFormat="1" applyFont="1" applyFill="1" applyBorder="1"/>
    <xf numFmtId="165" fontId="3" fillId="2" borderId="47" xfId="0" applyNumberFormat="1" applyFont="1" applyFill="1" applyBorder="1"/>
    <xf numFmtId="165" fontId="10" fillId="9" borderId="57" xfId="1" applyNumberFormat="1" applyFont="1" applyFill="1" applyBorder="1" applyAlignment="1">
      <alignment horizontal="center" vertical="center" wrapText="1"/>
    </xf>
    <xf numFmtId="165" fontId="10" fillId="9" borderId="58" xfId="1" applyNumberFormat="1" applyFont="1" applyFill="1" applyBorder="1" applyAlignment="1">
      <alignment horizontal="center" vertical="center" wrapText="1"/>
    </xf>
    <xf numFmtId="165" fontId="2" fillId="2" borderId="34" xfId="1" applyNumberFormat="1" applyFont="1" applyFill="1" applyBorder="1"/>
    <xf numFmtId="165" fontId="2" fillId="2" borderId="33" xfId="0" applyNumberFormat="1" applyFont="1" applyFill="1" applyBorder="1"/>
    <xf numFmtId="165" fontId="3" fillId="2" borderId="59" xfId="1" applyNumberFormat="1" applyFont="1" applyFill="1" applyBorder="1"/>
    <xf numFmtId="165" fontId="3" fillId="2" borderId="60" xfId="0" applyNumberFormat="1" applyFont="1" applyFill="1" applyBorder="1"/>
    <xf numFmtId="165" fontId="8" fillId="2" borderId="34" xfId="1" applyNumberFormat="1" applyFont="1" applyFill="1" applyBorder="1"/>
    <xf numFmtId="165" fontId="8" fillId="2" borderId="0" xfId="1" applyNumberFormat="1" applyFont="1" applyFill="1" applyBorder="1"/>
    <xf numFmtId="165" fontId="8" fillId="2" borderId="33" xfId="0" applyNumberFormat="1" applyFont="1" applyFill="1" applyBorder="1"/>
    <xf numFmtId="165" fontId="40" fillId="2" borderId="34" xfId="1" applyNumberFormat="1" applyFont="1" applyFill="1" applyBorder="1"/>
    <xf numFmtId="165" fontId="40" fillId="2" borderId="0" xfId="1" applyNumberFormat="1" applyFont="1" applyFill="1" applyBorder="1"/>
    <xf numFmtId="165" fontId="40" fillId="2" borderId="0" xfId="0" applyNumberFormat="1" applyFont="1" applyFill="1"/>
    <xf numFmtId="165" fontId="40" fillId="2" borderId="33" xfId="0" applyNumberFormat="1" applyFont="1" applyFill="1" applyBorder="1"/>
    <xf numFmtId="165" fontId="0" fillId="2" borderId="34" xfId="1" applyNumberFormat="1" applyFont="1" applyFill="1" applyBorder="1"/>
    <xf numFmtId="165" fontId="0" fillId="2" borderId="0" xfId="1" applyNumberFormat="1" applyFont="1" applyFill="1" applyBorder="1"/>
    <xf numFmtId="165" fontId="0" fillId="2" borderId="0" xfId="0" applyNumberFormat="1" applyFill="1"/>
    <xf numFmtId="165" fontId="0" fillId="2" borderId="33" xfId="0" applyNumberFormat="1" applyFill="1" applyBorder="1"/>
    <xf numFmtId="165" fontId="0" fillId="2" borderId="39" xfId="1" applyNumberFormat="1" applyFont="1" applyFill="1" applyBorder="1"/>
    <xf numFmtId="165" fontId="0" fillId="2" borderId="25" xfId="1" applyNumberFormat="1" applyFont="1" applyFill="1" applyBorder="1"/>
    <xf numFmtId="165" fontId="0" fillId="2" borderId="25" xfId="0" applyNumberFormat="1" applyFill="1" applyBorder="1"/>
    <xf numFmtId="165" fontId="0" fillId="2" borderId="38" xfId="0" applyNumberFormat="1" applyFill="1" applyBorder="1"/>
    <xf numFmtId="0" fontId="18" fillId="0" borderId="0" xfId="0" applyFont="1" applyAlignment="1">
      <alignment horizontal="left" vertical="top"/>
    </xf>
    <xf numFmtId="170" fontId="16" fillId="0" borderId="0" xfId="0" applyNumberFormat="1" applyFont="1" applyAlignment="1">
      <alignment horizontal="center"/>
    </xf>
    <xf numFmtId="0" fontId="16" fillId="0" borderId="0" xfId="0" applyFont="1"/>
    <xf numFmtId="0" fontId="15" fillId="0" borderId="2" xfId="0" applyFont="1" applyBorder="1" applyAlignment="1">
      <alignment horizontal="center"/>
    </xf>
    <xf numFmtId="0" fontId="16" fillId="0" borderId="22" xfId="0" applyFont="1" applyBorder="1"/>
    <xf numFmtId="0" fontId="16" fillId="0" borderId="6" xfId="0" applyFont="1" applyBorder="1" applyAlignment="1">
      <alignment horizontal="center"/>
    </xf>
    <xf numFmtId="170" fontId="16" fillId="0" borderId="22" xfId="0" applyNumberFormat="1" applyFont="1" applyBorder="1" applyAlignment="1">
      <alignment horizontal="center"/>
    </xf>
    <xf numFmtId="0" fontId="16" fillId="0" borderId="4" xfId="0" applyFont="1" applyBorder="1"/>
    <xf numFmtId="0" fontId="15" fillId="0" borderId="5" xfId="0" applyFont="1" applyBorder="1" applyAlignment="1">
      <alignment horizontal="center"/>
    </xf>
    <xf numFmtId="170" fontId="16" fillId="0" borderId="5" xfId="0" applyNumberFormat="1" applyFont="1" applyBorder="1" applyAlignment="1">
      <alignment horizontal="center"/>
    </xf>
    <xf numFmtId="0" fontId="15" fillId="0" borderId="9" xfId="0" applyFont="1" applyBorder="1"/>
    <xf numFmtId="170" fontId="16" fillId="0" borderId="7" xfId="0" applyNumberFormat="1" applyFont="1" applyBorder="1" applyAlignment="1">
      <alignment horizontal="center"/>
    </xf>
    <xf numFmtId="0" fontId="16" fillId="0" borderId="9" xfId="0" applyFont="1" applyBorder="1"/>
    <xf numFmtId="0" fontId="16" fillId="0" borderId="15" xfId="0" applyFont="1" applyBorder="1"/>
    <xf numFmtId="0" fontId="15" fillId="0" borderId="7" xfId="0" applyFont="1" applyBorder="1" applyAlignment="1">
      <alignment horizontal="center"/>
    </xf>
    <xf numFmtId="0" fontId="0" fillId="0" borderId="15" xfId="0" applyBorder="1"/>
    <xf numFmtId="0" fontId="0" fillId="0" borderId="14" xfId="0" applyBorder="1" applyAlignment="1">
      <alignment horizontal="center"/>
    </xf>
    <xf numFmtId="0" fontId="0" fillId="0" borderId="7" xfId="0" applyBorder="1"/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/>
    </xf>
    <xf numFmtId="170" fontId="15" fillId="0" borderId="0" xfId="0" applyNumberFormat="1" applyFont="1" applyAlignment="1">
      <alignment horizontal="center"/>
    </xf>
    <xf numFmtId="0" fontId="16" fillId="12" borderId="6" xfId="0" applyFont="1" applyFill="1" applyBorder="1" applyAlignment="1">
      <alignment vertical="top"/>
    </xf>
    <xf numFmtId="0" fontId="16" fillId="12" borderId="6" xfId="0" applyFont="1" applyFill="1" applyBorder="1" applyAlignment="1">
      <alignment horizontal="center" vertical="top"/>
    </xf>
    <xf numFmtId="170" fontId="16" fillId="12" borderId="6" xfId="0" applyNumberFormat="1" applyFont="1" applyFill="1" applyBorder="1" applyAlignment="1">
      <alignment horizontal="center" vertical="top" wrapText="1"/>
    </xf>
    <xf numFmtId="0" fontId="16" fillId="12" borderId="15" xfId="0" applyFont="1" applyFill="1" applyBorder="1" applyAlignment="1">
      <alignment vertical="center"/>
    </xf>
    <xf numFmtId="0" fontId="15" fillId="12" borderId="7" xfId="0" applyFont="1" applyFill="1" applyBorder="1" applyAlignment="1">
      <alignment horizontal="center" vertical="center"/>
    </xf>
    <xf numFmtId="0" fontId="46" fillId="15" borderId="65" xfId="0" applyFont="1" applyFill="1" applyBorder="1" applyAlignment="1">
      <alignment horizontal="center" vertical="center" wrapText="1"/>
    </xf>
    <xf numFmtId="0" fontId="46" fillId="15" borderId="66" xfId="0" applyFont="1" applyFill="1" applyBorder="1" applyAlignment="1">
      <alignment horizontal="center" vertical="center" wrapText="1"/>
    </xf>
    <xf numFmtId="0" fontId="0" fillId="15" borderId="67" xfId="0" applyFill="1" applyBorder="1" applyAlignment="1">
      <alignment vertical="top" wrapText="1" indent="1"/>
    </xf>
    <xf numFmtId="0" fontId="46" fillId="15" borderId="67" xfId="0" applyFont="1" applyFill="1" applyBorder="1" applyAlignment="1">
      <alignment horizontal="center" vertical="center" wrapText="1"/>
    </xf>
    <xf numFmtId="0" fontId="47" fillId="0" borderId="64" xfId="0" applyFont="1" applyBorder="1" applyAlignment="1">
      <alignment horizontal="left" vertical="center" wrapText="1" indent="1"/>
    </xf>
    <xf numFmtId="0" fontId="47" fillId="0" borderId="67" xfId="0" applyFont="1" applyBorder="1" applyAlignment="1">
      <alignment horizontal="center" vertical="center" wrapText="1"/>
    </xf>
    <xf numFmtId="0" fontId="48" fillId="0" borderId="67" xfId="0" applyFont="1" applyBorder="1" applyAlignment="1">
      <alignment horizontal="center" vertical="center" wrapText="1"/>
    </xf>
    <xf numFmtId="0" fontId="49" fillId="0" borderId="64" xfId="0" applyFont="1" applyBorder="1" applyAlignment="1">
      <alignment horizontal="left" vertical="center" wrapText="1" indent="1"/>
    </xf>
    <xf numFmtId="4" fontId="49" fillId="0" borderId="67" xfId="0" applyNumberFormat="1" applyFont="1" applyBorder="1" applyAlignment="1">
      <alignment horizontal="center" vertical="center" wrapText="1"/>
    </xf>
    <xf numFmtId="0" fontId="49" fillId="0" borderId="67" xfId="0" applyFont="1" applyBorder="1" applyAlignment="1">
      <alignment horizontal="center" vertical="center" wrapText="1"/>
    </xf>
    <xf numFmtId="0" fontId="0" fillId="15" borderId="66" xfId="0" applyFill="1" applyBorder="1" applyAlignment="1">
      <alignment vertical="top" wrapText="1" indent="1"/>
    </xf>
    <xf numFmtId="0" fontId="50" fillId="0" borderId="67" xfId="0" applyFont="1" applyBorder="1" applyAlignment="1">
      <alignment horizontal="center" vertical="center" wrapText="1"/>
    </xf>
    <xf numFmtId="0" fontId="46" fillId="0" borderId="67" xfId="0" applyFont="1" applyBorder="1" applyAlignment="1">
      <alignment horizontal="center" vertical="center" wrapText="1"/>
    </xf>
    <xf numFmtId="0" fontId="51" fillId="0" borderId="67" xfId="0" applyFont="1" applyBorder="1" applyAlignment="1">
      <alignment horizontal="center" vertical="center" wrapText="1"/>
    </xf>
    <xf numFmtId="0" fontId="16" fillId="11" borderId="6" xfId="0" applyFont="1" applyFill="1" applyBorder="1" applyAlignment="1">
      <alignment horizontal="center" vertical="top" wrapText="1"/>
    </xf>
    <xf numFmtId="3" fontId="15" fillId="0" borderId="12" xfId="0" applyNumberFormat="1" applyFont="1" applyBorder="1" applyAlignment="1">
      <alignment horizontal="center"/>
    </xf>
    <xf numFmtId="170" fontId="15" fillId="0" borderId="6" xfId="0" applyNumberFormat="1" applyFont="1" applyBorder="1" applyAlignment="1">
      <alignment horizontal="center"/>
    </xf>
    <xf numFmtId="2" fontId="15" fillId="0" borderId="8" xfId="0" applyNumberFormat="1" applyFont="1" applyBorder="1" applyAlignment="1">
      <alignment horizontal="center"/>
    </xf>
    <xf numFmtId="168" fontId="15" fillId="0" borderId="8" xfId="0" applyNumberFormat="1" applyFont="1" applyBorder="1" applyAlignment="1">
      <alignment horizontal="center"/>
    </xf>
    <xf numFmtId="9" fontId="15" fillId="0" borderId="2" xfId="2" applyFont="1" applyBorder="1" applyAlignment="1">
      <alignment horizontal="center"/>
    </xf>
    <xf numFmtId="9" fontId="15" fillId="0" borderId="8" xfId="2" applyFont="1" applyBorder="1" applyAlignment="1">
      <alignment horizontal="center"/>
    </xf>
    <xf numFmtId="9" fontId="16" fillId="0" borderId="6" xfId="0" applyNumberFormat="1" applyFont="1" applyBorder="1" applyAlignment="1">
      <alignment horizontal="center"/>
    </xf>
    <xf numFmtId="171" fontId="15" fillId="0" borderId="2" xfId="1" applyNumberFormat="1" applyFont="1" applyBorder="1"/>
    <xf numFmtId="171" fontId="15" fillId="0" borderId="8" xfId="1" applyNumberFormat="1" applyFont="1" applyBorder="1"/>
    <xf numFmtId="171" fontId="16" fillId="0" borderId="6" xfId="1" applyNumberFormat="1" applyFont="1" applyBorder="1"/>
    <xf numFmtId="171" fontId="15" fillId="0" borderId="2" xfId="1" applyNumberFormat="1" applyFont="1" applyBorder="1" applyAlignment="1">
      <alignment horizontal="center"/>
    </xf>
    <xf numFmtId="171" fontId="15" fillId="0" borderId="8" xfId="1" applyNumberFormat="1" applyFont="1" applyBorder="1" applyAlignment="1">
      <alignment horizontal="center"/>
    </xf>
    <xf numFmtId="171" fontId="16" fillId="0" borderId="6" xfId="1" applyNumberFormat="1" applyFont="1" applyBorder="1" applyAlignment="1">
      <alignment horizontal="center"/>
    </xf>
    <xf numFmtId="171" fontId="15" fillId="0" borderId="2" xfId="1" applyNumberFormat="1" applyFont="1" applyBorder="1" applyAlignment="1">
      <alignment horizontal="left"/>
    </xf>
    <xf numFmtId="171" fontId="15" fillId="0" borderId="8" xfId="1" applyNumberFormat="1" applyFont="1" applyBorder="1" applyAlignment="1">
      <alignment horizontal="left"/>
    </xf>
    <xf numFmtId="171" fontId="15" fillId="0" borderId="8" xfId="1" applyNumberFormat="1" applyFont="1" applyBorder="1" applyAlignment="1">
      <alignment horizontal="right"/>
    </xf>
    <xf numFmtId="171" fontId="16" fillId="0" borderId="6" xfId="0" applyNumberFormat="1" applyFont="1" applyBorder="1"/>
    <xf numFmtId="172" fontId="15" fillId="0" borderId="8" xfId="1" applyNumberFormat="1" applyFont="1" applyBorder="1" applyAlignment="1">
      <alignment horizontal="center"/>
    </xf>
    <xf numFmtId="171" fontId="16" fillId="0" borderId="6" xfId="0" applyNumberFormat="1" applyFont="1" applyBorder="1" applyAlignment="1">
      <alignment horizontal="center"/>
    </xf>
    <xf numFmtId="0" fontId="16" fillId="12" borderId="15" xfId="0" applyFont="1" applyFill="1" applyBorder="1" applyAlignment="1">
      <alignment vertical="top"/>
    </xf>
    <xf numFmtId="43" fontId="0" fillId="0" borderId="0" xfId="0" applyNumberFormat="1"/>
    <xf numFmtId="0" fontId="53" fillId="0" borderId="0" xfId="0" applyFont="1" applyAlignment="1">
      <alignment horizontal="center"/>
    </xf>
    <xf numFmtId="164" fontId="0" fillId="0" borderId="0" xfId="1" applyFont="1"/>
    <xf numFmtId="164" fontId="53" fillId="0" borderId="0" xfId="1" applyFont="1"/>
    <xf numFmtId="0" fontId="17" fillId="0" borderId="8" xfId="0" applyFont="1" applyBorder="1"/>
    <xf numFmtId="170" fontId="15" fillId="0" borderId="0" xfId="0" applyNumberFormat="1" applyFont="1" applyAlignment="1">
      <alignment horizontal="left"/>
    </xf>
    <xf numFmtId="165" fontId="7" fillId="2" borderId="72" xfId="1" applyNumberFormat="1" applyFont="1" applyFill="1" applyBorder="1" applyAlignment="1">
      <alignment vertical="center"/>
    </xf>
    <xf numFmtId="165" fontId="37" fillId="2" borderId="0" xfId="0" applyNumberFormat="1" applyFont="1" applyFill="1"/>
    <xf numFmtId="165" fontId="4" fillId="2" borderId="9" xfId="1" applyNumberFormat="1" applyFont="1" applyFill="1" applyBorder="1"/>
    <xf numFmtId="165" fontId="3" fillId="2" borderId="9" xfId="0" applyNumberFormat="1" applyFont="1" applyFill="1" applyBorder="1"/>
    <xf numFmtId="165" fontId="7" fillId="2" borderId="9" xfId="0" applyNumberFormat="1" applyFont="1" applyFill="1" applyBorder="1"/>
    <xf numFmtId="10" fontId="7" fillId="2" borderId="9" xfId="1" applyNumberFormat="1" applyFont="1" applyFill="1" applyBorder="1"/>
    <xf numFmtId="167" fontId="7" fillId="2" borderId="9" xfId="1" applyNumberFormat="1" applyFont="1" applyFill="1" applyBorder="1"/>
    <xf numFmtId="166" fontId="7" fillId="2" borderId="9" xfId="2" applyNumberFormat="1" applyFont="1" applyFill="1" applyBorder="1"/>
    <xf numFmtId="166" fontId="7" fillId="2" borderId="26" xfId="2" applyNumberFormat="1" applyFont="1" applyFill="1" applyBorder="1"/>
    <xf numFmtId="3" fontId="16" fillId="0" borderId="6" xfId="0" applyNumberFormat="1" applyFont="1" applyBorder="1" applyAlignment="1">
      <alignment horizontal="center"/>
    </xf>
    <xf numFmtId="0" fontId="26" fillId="0" borderId="1" xfId="0" applyFont="1" applyBorder="1"/>
    <xf numFmtId="0" fontId="26" fillId="2" borderId="0" xfId="0" applyFont="1" applyFill="1"/>
    <xf numFmtId="0" fontId="26" fillId="4" borderId="1" xfId="0" applyFont="1" applyFill="1" applyBorder="1"/>
    <xf numFmtId="0" fontId="24" fillId="2" borderId="0" xfId="0" applyFont="1" applyFill="1" applyAlignment="1">
      <alignment horizontal="left" vertical="center"/>
    </xf>
    <xf numFmtId="0" fontId="26" fillId="4" borderId="2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2" borderId="8" xfId="0" applyFont="1" applyFill="1" applyBorder="1" applyAlignment="1">
      <alignment horizontal="left" indent="1"/>
    </xf>
    <xf numFmtId="167" fontId="27" fillId="2" borderId="24" xfId="1" applyNumberFormat="1" applyFont="1" applyFill="1" applyBorder="1" applyProtection="1"/>
    <xf numFmtId="165" fontId="28" fillId="2" borderId="13" xfId="1" applyNumberFormat="1" applyFont="1" applyFill="1" applyBorder="1" applyProtection="1"/>
    <xf numFmtId="167" fontId="27" fillId="2" borderId="10" xfId="1" applyNumberFormat="1" applyFont="1" applyFill="1" applyBorder="1" applyProtection="1"/>
    <xf numFmtId="165" fontId="28" fillId="2" borderId="11" xfId="1" applyNumberFormat="1" applyFont="1" applyFill="1" applyBorder="1" applyProtection="1"/>
    <xf numFmtId="167" fontId="27" fillId="2" borderId="12" xfId="1" applyNumberFormat="1" applyFont="1" applyFill="1" applyBorder="1" applyProtection="1"/>
    <xf numFmtId="0" fontId="42" fillId="2" borderId="0" xfId="0" applyFont="1" applyFill="1"/>
    <xf numFmtId="0" fontId="42" fillId="5" borderId="8" xfId="0" quotePrefix="1" applyFont="1" applyFill="1" applyBorder="1" applyAlignment="1">
      <alignment horizontal="left" indent="1"/>
    </xf>
    <xf numFmtId="167" fontId="42" fillId="2" borderId="24" xfId="1" applyNumberFormat="1" applyFont="1" applyFill="1" applyBorder="1" applyProtection="1"/>
    <xf numFmtId="0" fontId="44" fillId="2" borderId="8" xfId="0" applyFont="1" applyFill="1" applyBorder="1" applyAlignment="1">
      <alignment horizontal="center" vertical="center"/>
    </xf>
    <xf numFmtId="165" fontId="42" fillId="2" borderId="0" xfId="1" applyNumberFormat="1" applyFont="1" applyFill="1" applyBorder="1" applyProtection="1"/>
    <xf numFmtId="167" fontId="42" fillId="2" borderId="10" xfId="1" applyNumberFormat="1" applyFont="1" applyFill="1" applyBorder="1" applyProtection="1"/>
    <xf numFmtId="165" fontId="42" fillId="2" borderId="24" xfId="1" applyNumberFormat="1" applyFont="1" applyFill="1" applyBorder="1" applyProtection="1"/>
    <xf numFmtId="165" fontId="42" fillId="2" borderId="11" xfId="1" applyNumberFormat="1" applyFont="1" applyFill="1" applyBorder="1" applyProtection="1"/>
    <xf numFmtId="167" fontId="42" fillId="2" borderId="12" xfId="1" applyNumberFormat="1" applyFont="1" applyFill="1" applyBorder="1" applyProtection="1"/>
    <xf numFmtId="0" fontId="42" fillId="0" borderId="0" xfId="0" applyFont="1"/>
    <xf numFmtId="0" fontId="42" fillId="2" borderId="8" xfId="0" quotePrefix="1" applyFont="1" applyFill="1" applyBorder="1" applyAlignment="1">
      <alignment horizontal="left" indent="1"/>
    </xf>
    <xf numFmtId="167" fontId="24" fillId="2" borderId="24" xfId="1" applyNumberFormat="1" applyFont="1" applyFill="1" applyBorder="1" applyProtection="1"/>
    <xf numFmtId="165" fontId="24" fillId="2" borderId="0" xfId="1" applyNumberFormat="1" applyFont="1" applyFill="1" applyBorder="1" applyProtection="1"/>
    <xf numFmtId="167" fontId="24" fillId="2" borderId="10" xfId="1" applyNumberFormat="1" applyFont="1" applyFill="1" applyBorder="1" applyProtection="1"/>
    <xf numFmtId="165" fontId="28" fillId="2" borderId="24" xfId="1" applyNumberFormat="1" applyFont="1" applyFill="1" applyBorder="1" applyProtection="1"/>
    <xf numFmtId="167" fontId="23" fillId="2" borderId="24" xfId="1" applyNumberFormat="1" applyFont="1" applyFill="1" applyBorder="1" applyProtection="1"/>
    <xf numFmtId="167" fontId="23" fillId="2" borderId="10" xfId="1" applyNumberFormat="1" applyFont="1" applyFill="1" applyBorder="1" applyProtection="1"/>
    <xf numFmtId="167" fontId="23" fillId="2" borderId="12" xfId="1" applyNumberFormat="1" applyFont="1" applyFill="1" applyBorder="1" applyProtection="1"/>
    <xf numFmtId="0" fontId="27" fillId="2" borderId="6" xfId="0" applyFont="1" applyFill="1" applyBorder="1"/>
    <xf numFmtId="167" fontId="32" fillId="2" borderId="46" xfId="1" applyNumberFormat="1" applyFont="1" applyFill="1" applyBorder="1" applyProtection="1"/>
    <xf numFmtId="167" fontId="32" fillId="2" borderId="16" xfId="1" applyNumberFormat="1" applyFont="1" applyFill="1" applyBorder="1" applyProtection="1"/>
    <xf numFmtId="167" fontId="32" fillId="2" borderId="7" xfId="1" applyNumberFormat="1" applyFont="1" applyFill="1" applyBorder="1" applyProtection="1"/>
    <xf numFmtId="167" fontId="24" fillId="2" borderId="12" xfId="1" applyNumberFormat="1" applyFont="1" applyFill="1" applyBorder="1" applyProtection="1"/>
    <xf numFmtId="167" fontId="32" fillId="0" borderId="45" xfId="1" applyNumberFormat="1" applyFont="1" applyBorder="1" applyProtection="1"/>
    <xf numFmtId="167" fontId="32" fillId="0" borderId="73" xfId="1" applyNumberFormat="1" applyFont="1" applyBorder="1" applyProtection="1"/>
    <xf numFmtId="167" fontId="32" fillId="0" borderId="74" xfId="1" applyNumberFormat="1" applyFont="1" applyBorder="1" applyProtection="1"/>
    <xf numFmtId="166" fontId="24" fillId="2" borderId="0" xfId="2" applyNumberFormat="1" applyFont="1" applyFill="1" applyProtection="1"/>
    <xf numFmtId="166" fontId="34" fillId="2" borderId="8" xfId="2" applyNumberFormat="1" applyFont="1" applyFill="1" applyBorder="1" applyAlignment="1" applyProtection="1">
      <alignment horizontal="left" vertical="center" wrapText="1" indent="1" readingOrder="1"/>
    </xf>
    <xf numFmtId="9" fontId="34" fillId="6" borderId="24" xfId="2" applyFont="1" applyFill="1" applyBorder="1" applyProtection="1"/>
    <xf numFmtId="9" fontId="34" fillId="6" borderId="61" xfId="2" applyFont="1" applyFill="1" applyBorder="1" applyProtection="1"/>
    <xf numFmtId="9" fontId="34" fillId="6" borderId="75" xfId="2" applyFont="1" applyFill="1" applyBorder="1" applyProtection="1"/>
    <xf numFmtId="9" fontId="28" fillId="2" borderId="11" xfId="2" applyFont="1" applyFill="1" applyBorder="1" applyProtection="1"/>
    <xf numFmtId="167" fontId="24" fillId="2" borderId="8" xfId="1" applyNumberFormat="1" applyFont="1" applyFill="1" applyBorder="1" applyProtection="1"/>
    <xf numFmtId="0" fontId="30" fillId="2" borderId="8" xfId="0" applyFont="1" applyFill="1" applyBorder="1" applyAlignment="1">
      <alignment horizontal="left" vertical="center" wrapText="1" indent="1" readingOrder="1"/>
    </xf>
    <xf numFmtId="167" fontId="30" fillId="2" borderId="24" xfId="1" applyNumberFormat="1" applyFont="1" applyFill="1" applyBorder="1" applyProtection="1"/>
    <xf numFmtId="167" fontId="30" fillId="2" borderId="10" xfId="1" applyNumberFormat="1" applyFont="1" applyFill="1" applyBorder="1" applyProtection="1"/>
    <xf numFmtId="167" fontId="30" fillId="2" borderId="8" xfId="1" applyNumberFormat="1" applyFont="1" applyFill="1" applyBorder="1" applyProtection="1"/>
    <xf numFmtId="0" fontId="30" fillId="0" borderId="8" xfId="0" applyFont="1" applyBorder="1" applyAlignment="1">
      <alignment horizontal="left" vertical="center" wrapText="1" indent="1" readingOrder="1"/>
    </xf>
    <xf numFmtId="166" fontId="29" fillId="14" borderId="13" xfId="0" applyNumberFormat="1" applyFont="1" applyFill="1" applyBorder="1"/>
    <xf numFmtId="167" fontId="30" fillId="2" borderId="29" xfId="1" applyNumberFormat="1" applyFont="1" applyFill="1" applyBorder="1" applyProtection="1"/>
    <xf numFmtId="167" fontId="30" fillId="2" borderId="21" xfId="1" applyNumberFormat="1" applyFont="1" applyFill="1" applyBorder="1" applyProtection="1"/>
    <xf numFmtId="166" fontId="29" fillId="14" borderId="71" xfId="0" applyNumberFormat="1" applyFont="1" applyFill="1" applyBorder="1"/>
    <xf numFmtId="167" fontId="30" fillId="2" borderId="22" xfId="1" applyNumberFormat="1" applyFont="1" applyFill="1" applyBorder="1" applyProtection="1"/>
    <xf numFmtId="0" fontId="32" fillId="2" borderId="2" xfId="0" applyFont="1" applyFill="1" applyBorder="1" applyAlignment="1">
      <alignment horizontal="left" vertical="center" wrapText="1" readingOrder="1"/>
    </xf>
    <xf numFmtId="167" fontId="32" fillId="6" borderId="24" xfId="1" applyNumberFormat="1" applyFont="1" applyFill="1" applyBorder="1" applyProtection="1"/>
    <xf numFmtId="165" fontId="24" fillId="2" borderId="0" xfId="1" applyNumberFormat="1" applyFont="1" applyFill="1" applyProtection="1"/>
    <xf numFmtId="167" fontId="32" fillId="6" borderId="10" xfId="1" applyNumberFormat="1" applyFont="1" applyFill="1" applyBorder="1" applyProtection="1"/>
    <xf numFmtId="167" fontId="32" fillId="6" borderId="8" xfId="1" applyNumberFormat="1" applyFont="1" applyFill="1" applyBorder="1" applyProtection="1"/>
    <xf numFmtId="166" fontId="34" fillId="2" borderId="22" xfId="2" applyNumberFormat="1" applyFont="1" applyFill="1" applyBorder="1" applyAlignment="1" applyProtection="1">
      <alignment horizontal="left" vertical="center" wrapText="1" indent="1" readingOrder="1"/>
    </xf>
    <xf numFmtId="9" fontId="34" fillId="6" borderId="29" xfId="2" applyFont="1" applyFill="1" applyBorder="1" applyProtection="1"/>
    <xf numFmtId="9" fontId="34" fillId="6" borderId="21" xfId="2" applyFont="1" applyFill="1" applyBorder="1" applyProtection="1"/>
    <xf numFmtId="2" fontId="29" fillId="14" borderId="71" xfId="0" applyNumberFormat="1" applyFont="1" applyFill="1" applyBorder="1"/>
    <xf numFmtId="9" fontId="34" fillId="6" borderId="22" xfId="2" applyFont="1" applyFill="1" applyBorder="1" applyProtection="1"/>
    <xf numFmtId="0" fontId="28" fillId="2" borderId="8" xfId="0" applyFont="1" applyFill="1" applyBorder="1" applyAlignment="1">
      <alignment horizontal="left" vertical="center" wrapText="1" readingOrder="1"/>
    </xf>
    <xf numFmtId="167" fontId="24" fillId="2" borderId="24" xfId="1" applyNumberFormat="1" applyFont="1" applyFill="1" applyBorder="1" applyAlignment="1" applyProtection="1">
      <alignment vertical="center"/>
    </xf>
    <xf numFmtId="167" fontId="24" fillId="2" borderId="10" xfId="1" applyNumberFormat="1" applyFont="1" applyFill="1" applyBorder="1" applyAlignment="1" applyProtection="1">
      <alignment vertical="center"/>
    </xf>
    <xf numFmtId="166" fontId="29" fillId="14" borderId="0" xfId="0" applyNumberFormat="1" applyFont="1" applyFill="1"/>
    <xf numFmtId="167" fontId="24" fillId="2" borderId="8" xfId="1" applyNumberFormat="1" applyFont="1" applyFill="1" applyBorder="1" applyAlignment="1" applyProtection="1">
      <alignment vertical="center"/>
    </xf>
    <xf numFmtId="0" fontId="32" fillId="2" borderId="6" xfId="0" applyFont="1" applyFill="1" applyBorder="1" applyAlignment="1">
      <alignment horizontal="left" vertical="center" wrapText="1" readingOrder="1"/>
    </xf>
    <xf numFmtId="167" fontId="32" fillId="6" borderId="46" xfId="1" applyNumberFormat="1" applyFont="1" applyFill="1" applyBorder="1" applyProtection="1"/>
    <xf numFmtId="167" fontId="32" fillId="6" borderId="16" xfId="1" applyNumberFormat="1" applyFont="1" applyFill="1" applyBorder="1" applyProtection="1"/>
    <xf numFmtId="166" fontId="33" fillId="14" borderId="72" xfId="2" applyNumberFormat="1" applyFont="1" applyFill="1" applyBorder="1" applyProtection="1"/>
    <xf numFmtId="167" fontId="32" fillId="6" borderId="6" xfId="1" applyNumberFormat="1" applyFont="1" applyFill="1" applyBorder="1" applyProtection="1"/>
    <xf numFmtId="167" fontId="28" fillId="6" borderId="24" xfId="1" applyNumberFormat="1" applyFont="1" applyFill="1" applyBorder="1" applyProtection="1"/>
    <xf numFmtId="167" fontId="28" fillId="6" borderId="10" xfId="1" applyNumberFormat="1" applyFont="1" applyFill="1" applyBorder="1" applyProtection="1"/>
    <xf numFmtId="166" fontId="29" fillId="14" borderId="4" xfId="0" applyNumberFormat="1" applyFont="1" applyFill="1" applyBorder="1"/>
    <xf numFmtId="167" fontId="28" fillId="6" borderId="8" xfId="1" applyNumberFormat="1" applyFont="1" applyFill="1" applyBorder="1" applyProtection="1"/>
    <xf numFmtId="166" fontId="33" fillId="14" borderId="70" xfId="2" applyNumberFormat="1" applyFont="1" applyFill="1" applyBorder="1" applyProtection="1"/>
    <xf numFmtId="0" fontId="32" fillId="2" borderId="8" xfId="0" applyFont="1" applyFill="1" applyBorder="1" applyAlignment="1">
      <alignment horizontal="left" vertical="center" wrapText="1" readingOrder="1"/>
    </xf>
    <xf numFmtId="166" fontId="29" fillId="14" borderId="70" xfId="2" applyNumberFormat="1" applyFont="1" applyFill="1" applyBorder="1" applyProtection="1"/>
    <xf numFmtId="166" fontId="29" fillId="14" borderId="72" xfId="2" applyNumberFormat="1" applyFont="1" applyFill="1" applyBorder="1" applyProtection="1"/>
    <xf numFmtId="0" fontId="27" fillId="2" borderId="2" xfId="0" applyFont="1" applyFill="1" applyBorder="1"/>
    <xf numFmtId="167" fontId="32" fillId="6" borderId="23" xfId="1" applyNumberFormat="1" applyFont="1" applyFill="1" applyBorder="1" applyProtection="1"/>
    <xf numFmtId="166" fontId="33" fillId="14" borderId="72" xfId="0" applyNumberFormat="1" applyFont="1" applyFill="1" applyBorder="1"/>
    <xf numFmtId="167" fontId="32" fillId="6" borderId="2" xfId="1" applyNumberFormat="1" applyFont="1" applyFill="1" applyBorder="1" applyProtection="1"/>
    <xf numFmtId="9" fontId="34" fillId="6" borderId="10" xfId="2" applyFont="1" applyFill="1" applyBorder="1" applyProtection="1"/>
    <xf numFmtId="9" fontId="34" fillId="6" borderId="12" xfId="2" applyFont="1" applyFill="1" applyBorder="1" applyProtection="1"/>
    <xf numFmtId="2" fontId="29" fillId="14" borderId="13" xfId="0" applyNumberFormat="1" applyFont="1" applyFill="1" applyBorder="1"/>
    <xf numFmtId="0" fontId="24" fillId="2" borderId="19" xfId="0" applyFont="1" applyFill="1" applyBorder="1"/>
    <xf numFmtId="167" fontId="30" fillId="2" borderId="21" xfId="1" applyNumberFormat="1" applyFont="1" applyFill="1" applyBorder="1" applyAlignment="1" applyProtection="1">
      <alignment vertical="center"/>
    </xf>
    <xf numFmtId="0" fontId="26" fillId="2" borderId="12" xfId="0" applyFont="1" applyFill="1" applyBorder="1" applyAlignment="1">
      <alignment horizontal="center" vertical="center"/>
    </xf>
    <xf numFmtId="167" fontId="30" fillId="2" borderId="22" xfId="1" applyNumberFormat="1" applyFont="1" applyFill="1" applyBorder="1" applyAlignment="1" applyProtection="1">
      <alignment vertical="center"/>
    </xf>
    <xf numFmtId="0" fontId="27" fillId="2" borderId="8" xfId="0" applyFont="1" applyFill="1" applyBorder="1"/>
    <xf numFmtId="167" fontId="21" fillId="2" borderId="54" xfId="1" applyNumberFormat="1" applyFont="1" applyFill="1" applyBorder="1" applyAlignment="1" applyProtection="1">
      <alignment vertical="center"/>
    </xf>
    <xf numFmtId="167" fontId="21" fillId="2" borderId="23" xfId="1" applyNumberFormat="1" applyFont="1" applyFill="1" applyBorder="1" applyAlignment="1" applyProtection="1">
      <alignment vertical="center"/>
    </xf>
    <xf numFmtId="167" fontId="21" fillId="0" borderId="23" xfId="1" applyNumberFormat="1" applyFont="1" applyFill="1" applyBorder="1" applyAlignment="1" applyProtection="1">
      <alignment vertical="center"/>
    </xf>
    <xf numFmtId="2" fontId="29" fillId="14" borderId="70" xfId="0" applyNumberFormat="1" applyFont="1" applyFill="1" applyBorder="1"/>
    <xf numFmtId="167" fontId="21" fillId="2" borderId="16" xfId="1" applyNumberFormat="1" applyFont="1" applyFill="1" applyBorder="1" applyAlignment="1" applyProtection="1">
      <alignment vertical="center"/>
    </xf>
    <xf numFmtId="167" fontId="21" fillId="2" borderId="6" xfId="1" applyNumberFormat="1" applyFont="1" applyFill="1" applyBorder="1" applyAlignment="1" applyProtection="1">
      <alignment vertical="center"/>
    </xf>
    <xf numFmtId="166" fontId="25" fillId="2" borderId="0" xfId="2" applyNumberFormat="1" applyFont="1" applyFill="1" applyProtection="1"/>
    <xf numFmtId="166" fontId="34" fillId="2" borderId="6" xfId="2" applyNumberFormat="1" applyFont="1" applyFill="1" applyBorder="1" applyAlignment="1" applyProtection="1">
      <alignment horizontal="left" vertical="center" wrapText="1" indent="1" readingOrder="1"/>
    </xf>
    <xf numFmtId="9" fontId="34" fillId="6" borderId="46" xfId="2" applyFont="1" applyFill="1" applyBorder="1" applyProtection="1"/>
    <xf numFmtId="9" fontId="34" fillId="6" borderId="7" xfId="2" applyFont="1" applyFill="1" applyBorder="1" applyProtection="1"/>
    <xf numFmtId="0" fontId="45" fillId="2" borderId="0" xfId="0" applyFont="1" applyFill="1" applyAlignment="1">
      <alignment horizontal="center" vertical="center"/>
    </xf>
    <xf numFmtId="9" fontId="34" fillId="6" borderId="16" xfId="2" applyFont="1" applyFill="1" applyBorder="1" applyProtection="1"/>
    <xf numFmtId="165" fontId="25" fillId="2" borderId="0" xfId="1" applyNumberFormat="1" applyFont="1" applyFill="1" applyBorder="1" applyProtection="1"/>
    <xf numFmtId="165" fontId="31" fillId="2" borderId="0" xfId="1" applyNumberFormat="1" applyFont="1" applyFill="1" applyBorder="1" applyProtection="1"/>
    <xf numFmtId="9" fontId="34" fillId="6" borderId="17" xfId="2" applyFont="1" applyFill="1" applyBorder="1" applyProtection="1"/>
    <xf numFmtId="165" fontId="31" fillId="2" borderId="24" xfId="1" applyNumberFormat="1" applyFont="1" applyFill="1" applyBorder="1" applyProtection="1"/>
    <xf numFmtId="2" fontId="34" fillId="14" borderId="13" xfId="0" applyNumberFormat="1" applyFont="1" applyFill="1" applyBorder="1"/>
    <xf numFmtId="0" fontId="25" fillId="0" borderId="0" xfId="0" applyFont="1"/>
    <xf numFmtId="166" fontId="25" fillId="2" borderId="0" xfId="2" applyNumberFormat="1" applyFont="1" applyFill="1" applyBorder="1" applyProtection="1"/>
    <xf numFmtId="166" fontId="34" fillId="2" borderId="0" xfId="2" applyNumberFormat="1" applyFont="1" applyFill="1" applyBorder="1" applyAlignment="1" applyProtection="1">
      <alignment horizontal="left" vertical="center" wrapText="1" indent="1" readingOrder="1"/>
    </xf>
    <xf numFmtId="9" fontId="34" fillId="6" borderId="0" xfId="2" applyFont="1" applyFill="1" applyBorder="1" applyProtection="1"/>
    <xf numFmtId="2" fontId="34" fillId="14" borderId="0" xfId="0" applyNumberFormat="1" applyFont="1" applyFill="1"/>
    <xf numFmtId="0" fontId="26" fillId="4" borderId="9" xfId="0" applyFont="1" applyFill="1" applyBorder="1" applyAlignment="1">
      <alignment vertical="center"/>
    </xf>
    <xf numFmtId="165" fontId="26" fillId="3" borderId="9" xfId="1" applyNumberFormat="1" applyFont="1" applyFill="1" applyBorder="1" applyAlignment="1" applyProtection="1">
      <alignment horizontal="center" vertical="center" wrapText="1"/>
    </xf>
    <xf numFmtId="165" fontId="24" fillId="2" borderId="24" xfId="1" applyNumberFormat="1" applyFont="1" applyFill="1" applyBorder="1" applyProtection="1"/>
    <xf numFmtId="165" fontId="26" fillId="4" borderId="0" xfId="1" applyNumberFormat="1" applyFont="1" applyFill="1" applyBorder="1" applyAlignment="1" applyProtection="1">
      <alignment horizontal="center" vertical="center" wrapText="1"/>
    </xf>
    <xf numFmtId="164" fontId="24" fillId="2" borderId="12" xfId="1" applyFont="1" applyFill="1" applyBorder="1" applyProtection="1"/>
    <xf numFmtId="166" fontId="29" fillId="14" borderId="10" xfId="0" applyNumberFormat="1" applyFont="1" applyFill="1" applyBorder="1"/>
    <xf numFmtId="164" fontId="28" fillId="6" borderId="12" xfId="1" applyFont="1" applyFill="1" applyBorder="1" applyProtection="1"/>
    <xf numFmtId="166" fontId="28" fillId="6" borderId="12" xfId="2" applyNumberFormat="1" applyFont="1" applyFill="1" applyBorder="1" applyProtection="1"/>
    <xf numFmtId="0" fontId="28" fillId="6" borderId="18" xfId="1" applyNumberFormat="1" applyFont="1" applyFill="1" applyBorder="1" applyProtection="1"/>
    <xf numFmtId="166" fontId="29" fillId="14" borderId="21" xfId="0" applyNumberFormat="1" applyFont="1" applyFill="1" applyBorder="1"/>
    <xf numFmtId="0" fontId="26" fillId="4" borderId="3" xfId="0" applyFont="1" applyFill="1" applyBorder="1" applyAlignment="1">
      <alignment horizontal="left" vertical="center"/>
    </xf>
    <xf numFmtId="0" fontId="42" fillId="2" borderId="6" xfId="0" applyFont="1" applyFill="1" applyBorder="1"/>
    <xf numFmtId="9" fontId="42" fillId="2" borderId="6" xfId="0" applyNumberFormat="1" applyFont="1" applyFill="1" applyBorder="1" applyAlignment="1">
      <alignment horizontal="center" vertical="center" readingOrder="1"/>
    </xf>
    <xf numFmtId="0" fontId="28" fillId="2" borderId="0" xfId="0" applyFont="1" applyFill="1" applyAlignment="1">
      <alignment horizontal="left" vertical="center" indent="1" readingOrder="1"/>
    </xf>
    <xf numFmtId="0" fontId="24" fillId="4" borderId="0" xfId="0" applyFont="1" applyFill="1"/>
    <xf numFmtId="9" fontId="42" fillId="2" borderId="6" xfId="2" applyFont="1" applyFill="1" applyBorder="1" applyAlignment="1" applyProtection="1">
      <alignment horizontal="center" vertical="center" readingOrder="1"/>
    </xf>
    <xf numFmtId="0" fontId="28" fillId="2" borderId="0" xfId="0" applyFont="1" applyFill="1" applyAlignment="1">
      <alignment horizontal="center" vertical="center" readingOrder="1"/>
    </xf>
    <xf numFmtId="165" fontId="24" fillId="2" borderId="0" xfId="1" applyNumberFormat="1" applyFont="1" applyFill="1" applyAlignment="1" applyProtection="1">
      <alignment horizontal="center"/>
    </xf>
    <xf numFmtId="165" fontId="24" fillId="4" borderId="0" xfId="1" applyNumberFormat="1" applyFont="1" applyFill="1" applyProtection="1"/>
    <xf numFmtId="9" fontId="42" fillId="2" borderId="6" xfId="2" applyFont="1" applyFill="1" applyBorder="1" applyAlignment="1" applyProtection="1">
      <alignment horizontal="center"/>
    </xf>
    <xf numFmtId="0" fontId="42" fillId="0" borderId="6" xfId="0" applyFont="1" applyBorder="1"/>
    <xf numFmtId="9" fontId="42" fillId="0" borderId="6" xfId="0" applyNumberFormat="1" applyFont="1" applyBorder="1" applyAlignment="1">
      <alignment horizontal="center"/>
    </xf>
    <xf numFmtId="2" fontId="42" fillId="0" borderId="6" xfId="0" applyNumberFormat="1" applyFont="1" applyBorder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2" fontId="24" fillId="0" borderId="0" xfId="0" applyNumberFormat="1" applyFont="1" applyAlignment="1">
      <alignment horizontal="center"/>
    </xf>
    <xf numFmtId="2" fontId="24" fillId="0" borderId="0" xfId="0" applyNumberFormat="1" applyFont="1"/>
    <xf numFmtId="0" fontId="24" fillId="0" borderId="0" xfId="0" quotePrefix="1" applyFont="1"/>
    <xf numFmtId="3" fontId="15" fillId="0" borderId="12" xfId="0" quotePrefix="1" applyNumberFormat="1" applyFont="1" applyBorder="1" applyAlignment="1">
      <alignment horizontal="center"/>
    </xf>
    <xf numFmtId="9" fontId="24" fillId="0" borderId="0" xfId="2" applyFont="1"/>
    <xf numFmtId="9" fontId="26" fillId="0" borderId="1" xfId="2" applyFont="1" applyBorder="1"/>
    <xf numFmtId="9" fontId="26" fillId="4" borderId="3" xfId="2" applyFont="1" applyFill="1" applyBorder="1" applyAlignment="1">
      <alignment horizontal="center" vertical="center"/>
    </xf>
    <xf numFmtId="9" fontId="30" fillId="2" borderId="10" xfId="2" applyFont="1" applyFill="1" applyBorder="1" applyProtection="1"/>
    <xf numFmtId="9" fontId="30" fillId="2" borderId="21" xfId="2" applyFont="1" applyFill="1" applyBorder="1" applyProtection="1"/>
    <xf numFmtId="9" fontId="32" fillId="6" borderId="10" xfId="2" applyFont="1" applyFill="1" applyBorder="1" applyProtection="1"/>
    <xf numFmtId="9" fontId="24" fillId="2" borderId="10" xfId="2" applyFont="1" applyFill="1" applyBorder="1" applyAlignment="1" applyProtection="1">
      <alignment vertical="center"/>
    </xf>
    <xf numFmtId="9" fontId="32" fillId="6" borderId="16" xfId="2" applyFont="1" applyFill="1" applyBorder="1" applyProtection="1"/>
    <xf numFmtId="9" fontId="28" fillId="6" borderId="10" xfId="2" applyFont="1" applyFill="1" applyBorder="1" applyProtection="1"/>
    <xf numFmtId="9" fontId="24" fillId="2" borderId="10" xfId="2" applyFont="1" applyFill="1" applyBorder="1" applyProtection="1"/>
    <xf numFmtId="9" fontId="28" fillId="6" borderId="8" xfId="2" applyFont="1" applyFill="1" applyBorder="1" applyProtection="1"/>
    <xf numFmtId="9" fontId="30" fillId="2" borderId="21" xfId="2" applyFont="1" applyFill="1" applyBorder="1" applyAlignment="1" applyProtection="1">
      <alignment vertical="center"/>
    </xf>
    <xf numFmtId="9" fontId="21" fillId="0" borderId="23" xfId="2" applyFont="1" applyFill="1" applyBorder="1" applyAlignment="1" applyProtection="1">
      <alignment vertical="center"/>
    </xf>
    <xf numFmtId="164" fontId="34" fillId="6" borderId="0" xfId="1" applyFont="1" applyFill="1" applyBorder="1" applyProtection="1"/>
    <xf numFmtId="170" fontId="17" fillId="0" borderId="12" xfId="0" applyNumberFormat="1" applyFont="1" applyBorder="1" applyAlignment="1">
      <alignment horizontal="center"/>
    </xf>
    <xf numFmtId="9" fontId="27" fillId="2" borderId="10" xfId="2" applyFont="1" applyFill="1" applyBorder="1" applyProtection="1"/>
    <xf numFmtId="9" fontId="42" fillId="2" borderId="10" xfId="2" applyFont="1" applyFill="1" applyBorder="1" applyProtection="1"/>
    <xf numFmtId="9" fontId="23" fillId="2" borderId="10" xfId="2" applyFont="1" applyFill="1" applyBorder="1" applyProtection="1"/>
    <xf numFmtId="9" fontId="32" fillId="2" borderId="16" xfId="2" applyFont="1" applyFill="1" applyBorder="1" applyProtection="1"/>
    <xf numFmtId="9" fontId="32" fillId="0" borderId="73" xfId="2" applyFont="1" applyBorder="1" applyProtection="1"/>
    <xf numFmtId="165" fontId="3" fillId="2" borderId="1" xfId="0" applyNumberFormat="1" applyFont="1" applyFill="1" applyBorder="1"/>
    <xf numFmtId="165" fontId="2" fillId="2" borderId="1" xfId="0" applyNumberFormat="1" applyFont="1" applyFill="1" applyBorder="1"/>
    <xf numFmtId="9" fontId="26" fillId="0" borderId="0" xfId="2" applyFont="1" applyBorder="1"/>
    <xf numFmtId="166" fontId="34" fillId="6" borderId="61" xfId="2" applyNumberFormat="1" applyFont="1" applyFill="1" applyBorder="1" applyProtection="1"/>
    <xf numFmtId="165" fontId="23" fillId="2" borderId="43" xfId="1" applyNumberFormat="1" applyFont="1" applyFill="1" applyBorder="1" applyAlignment="1">
      <alignment horizontal="right" vertical="center" indent="1"/>
    </xf>
    <xf numFmtId="9" fontId="32" fillId="6" borderId="6" xfId="2" applyFont="1" applyFill="1" applyBorder="1" applyProtection="1"/>
    <xf numFmtId="9" fontId="34" fillId="6" borderId="6" xfId="2" applyFont="1" applyFill="1" applyBorder="1" applyProtection="1"/>
    <xf numFmtId="9" fontId="34" fillId="6" borderId="76" xfId="2" applyFont="1" applyFill="1" applyBorder="1" applyProtection="1"/>
    <xf numFmtId="167" fontId="24" fillId="0" borderId="24" xfId="1" applyNumberFormat="1" applyFont="1" applyFill="1" applyBorder="1" applyProtection="1"/>
    <xf numFmtId="167" fontId="32" fillId="0" borderId="45" xfId="1" applyNumberFormat="1" applyFont="1" applyFill="1" applyBorder="1" applyProtection="1"/>
    <xf numFmtId="166" fontId="34" fillId="0" borderId="61" xfId="2" applyNumberFormat="1" applyFont="1" applyFill="1" applyBorder="1" applyProtection="1"/>
    <xf numFmtId="167" fontId="30" fillId="0" borderId="21" xfId="1" applyNumberFormat="1" applyFont="1" applyFill="1" applyBorder="1" applyProtection="1"/>
    <xf numFmtId="167" fontId="24" fillId="0" borderId="10" xfId="1" applyNumberFormat="1" applyFont="1" applyFill="1" applyBorder="1" applyAlignment="1" applyProtection="1">
      <alignment vertical="center"/>
    </xf>
    <xf numFmtId="167" fontId="28" fillId="0" borderId="10" xfId="1" applyNumberFormat="1" applyFont="1" applyFill="1" applyBorder="1" applyProtection="1"/>
    <xf numFmtId="170" fontId="15" fillId="0" borderId="22" xfId="0" quotePrefix="1" applyNumberFormat="1" applyFont="1" applyBorder="1" applyAlignment="1">
      <alignment horizontal="center"/>
    </xf>
    <xf numFmtId="0" fontId="15" fillId="0" borderId="22" xfId="0" applyFont="1" applyBorder="1" applyAlignment="1">
      <alignment horizontal="left"/>
    </xf>
    <xf numFmtId="0" fontId="15" fillId="0" borderId="2" xfId="0" quotePrefix="1" applyFont="1" applyBorder="1" applyAlignment="1">
      <alignment horizontal="center"/>
    </xf>
    <xf numFmtId="168" fontId="15" fillId="0" borderId="2" xfId="0" applyNumberFormat="1" applyFont="1" applyBorder="1" applyAlignment="1">
      <alignment horizontal="center"/>
    </xf>
    <xf numFmtId="165" fontId="4" fillId="5" borderId="8" xfId="0" applyNumberFormat="1" applyFont="1" applyFill="1" applyBorder="1"/>
    <xf numFmtId="165" fontId="4" fillId="5" borderId="12" xfId="0" applyNumberFormat="1" applyFont="1" applyFill="1" applyBorder="1"/>
    <xf numFmtId="165" fontId="4" fillId="5" borderId="0" xfId="0" applyNumberFormat="1" applyFont="1" applyFill="1" applyAlignment="1">
      <alignment horizontal="center"/>
    </xf>
    <xf numFmtId="165" fontId="4" fillId="2" borderId="0" xfId="0" applyNumberFormat="1" applyFont="1" applyFill="1"/>
    <xf numFmtId="165" fontId="4" fillId="2" borderId="9" xfId="0" applyNumberFormat="1" applyFont="1" applyFill="1" applyBorder="1"/>
    <xf numFmtId="167" fontId="56" fillId="0" borderId="46" xfId="1" applyNumberFormat="1" applyFont="1" applyBorder="1"/>
    <xf numFmtId="167" fontId="56" fillId="6" borderId="8" xfId="1" applyNumberFormat="1" applyFont="1" applyFill="1" applyBorder="1"/>
    <xf numFmtId="9" fontId="57" fillId="6" borderId="22" xfId="2" applyFont="1" applyFill="1" applyBorder="1"/>
    <xf numFmtId="9" fontId="56" fillId="6" borderId="8" xfId="2" applyFont="1" applyFill="1" applyBorder="1"/>
    <xf numFmtId="9" fontId="57" fillId="6" borderId="16" xfId="2" applyFont="1" applyFill="1" applyBorder="1"/>
    <xf numFmtId="165" fontId="3" fillId="2" borderId="14" xfId="0" applyNumberFormat="1" applyFont="1" applyFill="1" applyBorder="1" applyAlignment="1">
      <alignment horizontal="left" indent="1"/>
    </xf>
    <xf numFmtId="165" fontId="3" fillId="2" borderId="77" xfId="1" applyNumberFormat="1" applyFont="1" applyFill="1" applyBorder="1"/>
    <xf numFmtId="165" fontId="3" fillId="2" borderId="78" xfId="1" applyNumberFormat="1" applyFont="1" applyFill="1" applyBorder="1"/>
    <xf numFmtId="165" fontId="3" fillId="2" borderId="78" xfId="0" applyNumberFormat="1" applyFont="1" applyFill="1" applyBorder="1"/>
    <xf numFmtId="165" fontId="3" fillId="2" borderId="79" xfId="0" applyNumberFormat="1" applyFont="1" applyFill="1" applyBorder="1"/>
    <xf numFmtId="165" fontId="7" fillId="2" borderId="12" xfId="1" applyNumberFormat="1" applyFont="1" applyFill="1" applyBorder="1" applyAlignment="1">
      <alignment vertical="center"/>
    </xf>
    <xf numFmtId="165" fontId="7" fillId="2" borderId="18" xfId="1" applyNumberFormat="1" applyFont="1" applyFill="1" applyBorder="1" applyAlignment="1">
      <alignment vertical="center"/>
    </xf>
    <xf numFmtId="0" fontId="46" fillId="12" borderId="65" xfId="0" applyFont="1" applyFill="1" applyBorder="1" applyAlignment="1">
      <alignment horizontal="center" vertical="center" wrapText="1"/>
    </xf>
    <xf numFmtId="0" fontId="46" fillId="12" borderId="66" xfId="0" applyFont="1" applyFill="1" applyBorder="1" applyAlignment="1">
      <alignment horizontal="center" vertical="center" wrapText="1"/>
    </xf>
    <xf numFmtId="168" fontId="47" fillId="0" borderId="67" xfId="0" applyNumberFormat="1" applyFont="1" applyBorder="1" applyAlignment="1">
      <alignment horizontal="center" vertical="center" wrapText="1"/>
    </xf>
    <xf numFmtId="168" fontId="48" fillId="0" borderId="67" xfId="0" applyNumberFormat="1" applyFont="1" applyBorder="1" applyAlignment="1">
      <alignment horizontal="center" vertical="center" wrapText="1"/>
    </xf>
    <xf numFmtId="170" fontId="48" fillId="0" borderId="67" xfId="0" applyNumberFormat="1" applyFont="1" applyBorder="1" applyAlignment="1">
      <alignment horizontal="center" vertical="center" wrapText="1"/>
    </xf>
    <xf numFmtId="170" fontId="47" fillId="0" borderId="67" xfId="0" applyNumberFormat="1" applyFont="1" applyBorder="1" applyAlignment="1">
      <alignment horizontal="center" vertical="center" wrapText="1"/>
    </xf>
    <xf numFmtId="170" fontId="49" fillId="0" borderId="67" xfId="0" applyNumberFormat="1" applyFont="1" applyBorder="1" applyAlignment="1">
      <alignment horizontal="center" vertical="center" wrapText="1"/>
    </xf>
    <xf numFmtId="9" fontId="42" fillId="0" borderId="0" xfId="2" applyFont="1"/>
    <xf numFmtId="167" fontId="24" fillId="0" borderId="10" xfId="1" applyNumberFormat="1" applyFont="1" applyFill="1" applyBorder="1" applyProtection="1"/>
    <xf numFmtId="167" fontId="30" fillId="0" borderId="10" xfId="1" applyNumberFormat="1" applyFont="1" applyFill="1" applyBorder="1" applyProtection="1"/>
    <xf numFmtId="167" fontId="32" fillId="0" borderId="10" xfId="1" applyNumberFormat="1" applyFont="1" applyFill="1" applyBorder="1" applyProtection="1"/>
    <xf numFmtId="9" fontId="34" fillId="0" borderId="21" xfId="2" applyFont="1" applyFill="1" applyBorder="1" applyProtection="1"/>
    <xf numFmtId="167" fontId="32" fillId="0" borderId="16" xfId="1" applyNumberFormat="1" applyFont="1" applyFill="1" applyBorder="1" applyProtection="1"/>
    <xf numFmtId="9" fontId="57" fillId="6" borderId="10" xfId="2" applyFont="1" applyFill="1" applyBorder="1"/>
    <xf numFmtId="9" fontId="27" fillId="2" borderId="9" xfId="2" applyFont="1" applyFill="1" applyBorder="1" applyProtection="1"/>
    <xf numFmtId="9" fontId="42" fillId="2" borderId="9" xfId="2" applyFont="1" applyFill="1" applyBorder="1" applyProtection="1"/>
    <xf numFmtId="9" fontId="23" fillId="2" borderId="9" xfId="2" applyFont="1" applyFill="1" applyBorder="1" applyProtection="1"/>
    <xf numFmtId="9" fontId="32" fillId="2" borderId="15" xfId="2" applyFont="1" applyFill="1" applyBorder="1" applyProtection="1"/>
    <xf numFmtId="9" fontId="24" fillId="2" borderId="9" xfId="2" applyFont="1" applyFill="1" applyBorder="1" applyProtection="1"/>
    <xf numFmtId="9" fontId="32" fillId="0" borderId="81" xfId="2" applyFont="1" applyBorder="1" applyProtection="1"/>
    <xf numFmtId="9" fontId="34" fillId="6" borderId="82" xfId="2" applyFont="1" applyFill="1" applyBorder="1" applyProtection="1"/>
    <xf numFmtId="9" fontId="30" fillId="2" borderId="9" xfId="2" applyFont="1" applyFill="1" applyBorder="1" applyProtection="1"/>
    <xf numFmtId="9" fontId="30" fillId="2" borderId="19" xfId="2" applyFont="1" applyFill="1" applyBorder="1" applyProtection="1"/>
    <xf numFmtId="9" fontId="56" fillId="6" borderId="9" xfId="2" applyFont="1" applyFill="1" applyBorder="1"/>
    <xf numFmtId="9" fontId="57" fillId="6" borderId="19" xfId="2" applyFont="1" applyFill="1" applyBorder="1"/>
    <xf numFmtId="9" fontId="24" fillId="2" borderId="9" xfId="2" applyFont="1" applyFill="1" applyBorder="1" applyAlignment="1" applyProtection="1">
      <alignment vertical="center"/>
    </xf>
    <xf numFmtId="9" fontId="32" fillId="6" borderId="15" xfId="2" applyFont="1" applyFill="1" applyBorder="1" applyProtection="1"/>
    <xf numFmtId="9" fontId="28" fillId="6" borderId="9" xfId="2" applyFont="1" applyFill="1" applyBorder="1" applyProtection="1"/>
    <xf numFmtId="9" fontId="32" fillId="6" borderId="9" xfId="2" applyFont="1" applyFill="1" applyBorder="1" applyProtection="1"/>
    <xf numFmtId="9" fontId="57" fillId="6" borderId="9" xfId="2" applyFont="1" applyFill="1" applyBorder="1"/>
    <xf numFmtId="9" fontId="30" fillId="2" borderId="19" xfId="2" applyFont="1" applyFill="1" applyBorder="1" applyAlignment="1" applyProtection="1">
      <alignment vertical="center"/>
    </xf>
    <xf numFmtId="9" fontId="21" fillId="0" borderId="4" xfId="2" applyFont="1" applyFill="1" applyBorder="1" applyAlignment="1" applyProtection="1">
      <alignment vertical="center"/>
    </xf>
    <xf numFmtId="9" fontId="34" fillId="6" borderId="80" xfId="2" applyFont="1" applyFill="1" applyBorder="1" applyProtection="1"/>
    <xf numFmtId="9" fontId="27" fillId="0" borderId="1" xfId="2" applyFont="1" applyBorder="1" applyAlignment="1">
      <alignment horizontal="center"/>
    </xf>
    <xf numFmtId="0" fontId="22" fillId="9" borderId="19" xfId="0" applyFont="1" applyFill="1" applyBorder="1" applyAlignment="1">
      <alignment horizontal="center"/>
    </xf>
    <xf numFmtId="0" fontId="22" fillId="9" borderId="1" xfId="0" applyFont="1" applyFill="1" applyBorder="1" applyAlignment="1">
      <alignment horizontal="center"/>
    </xf>
    <xf numFmtId="0" fontId="22" fillId="9" borderId="18" xfId="0" applyFont="1" applyFill="1" applyBorder="1" applyAlignment="1">
      <alignment horizontal="center"/>
    </xf>
    <xf numFmtId="0" fontId="22" fillId="9" borderId="48" xfId="0" applyFont="1" applyFill="1" applyBorder="1" applyAlignment="1">
      <alignment horizontal="center"/>
    </xf>
    <xf numFmtId="0" fontId="22" fillId="9" borderId="49" xfId="0" applyFont="1" applyFill="1" applyBorder="1" applyAlignment="1">
      <alignment horizontal="center"/>
    </xf>
    <xf numFmtId="0" fontId="22" fillId="9" borderId="50" xfId="0" applyFont="1" applyFill="1" applyBorder="1" applyAlignment="1">
      <alignment horizontal="center"/>
    </xf>
    <xf numFmtId="169" fontId="22" fillId="9" borderId="15" xfId="0" quotePrefix="1" applyNumberFormat="1" applyFont="1" applyFill="1" applyBorder="1" applyAlignment="1">
      <alignment horizontal="center" vertical="center" wrapText="1"/>
    </xf>
    <xf numFmtId="169" fontId="22" fillId="9" borderId="14" xfId="0" quotePrefix="1" applyNumberFormat="1" applyFont="1" applyFill="1" applyBorder="1" applyAlignment="1">
      <alignment horizontal="center" vertical="center" wrapText="1"/>
    </xf>
    <xf numFmtId="169" fontId="22" fillId="9" borderId="7" xfId="0" quotePrefix="1" applyNumberFormat="1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/>
    </xf>
    <xf numFmtId="0" fontId="10" fillId="10" borderId="0" xfId="0" applyFont="1" applyFill="1" applyAlignment="1">
      <alignment horizontal="center"/>
    </xf>
    <xf numFmtId="0" fontId="10" fillId="10" borderId="12" xfId="0" applyFont="1" applyFill="1" applyBorder="1" applyAlignment="1">
      <alignment horizontal="center"/>
    </xf>
    <xf numFmtId="0" fontId="10" fillId="10" borderId="2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0" fillId="10" borderId="27" xfId="0" applyFont="1" applyFill="1" applyBorder="1" applyAlignment="1">
      <alignment horizontal="center"/>
    </xf>
    <xf numFmtId="0" fontId="10" fillId="10" borderId="40" xfId="0" applyFont="1" applyFill="1" applyBorder="1" applyAlignment="1">
      <alignment horizontal="center"/>
    </xf>
    <xf numFmtId="165" fontId="41" fillId="0" borderId="4" xfId="0" applyNumberFormat="1" applyFont="1" applyBorder="1" applyAlignment="1">
      <alignment horizontal="left" wrapText="1"/>
    </xf>
    <xf numFmtId="165" fontId="41" fillId="0" borderId="3" xfId="0" applyNumberFormat="1" applyFont="1" applyBorder="1" applyAlignment="1">
      <alignment horizontal="left" wrapText="1"/>
    </xf>
    <xf numFmtId="165" fontId="41" fillId="0" borderId="5" xfId="0" applyNumberFormat="1" applyFont="1" applyBorder="1" applyAlignment="1">
      <alignment horizontal="left" wrapText="1"/>
    </xf>
    <xf numFmtId="165" fontId="38" fillId="2" borderId="4" xfId="1" applyNumberFormat="1" applyFont="1" applyFill="1" applyBorder="1" applyAlignment="1">
      <alignment horizontal="left" vertical="top" wrapText="1"/>
    </xf>
    <xf numFmtId="165" fontId="38" fillId="2" borderId="3" xfId="1" applyNumberFormat="1" applyFont="1" applyFill="1" applyBorder="1" applyAlignment="1">
      <alignment horizontal="left" vertical="top" wrapText="1"/>
    </xf>
    <xf numFmtId="165" fontId="38" fillId="2" borderId="5" xfId="1" applyNumberFormat="1" applyFont="1" applyFill="1" applyBorder="1" applyAlignment="1">
      <alignment horizontal="left" vertical="top" wrapText="1"/>
    </xf>
    <xf numFmtId="165" fontId="41" fillId="0" borderId="4" xfId="0" applyNumberFormat="1" applyFont="1" applyBorder="1" applyAlignment="1">
      <alignment horizontal="left" vertical="top" wrapText="1"/>
    </xf>
    <xf numFmtId="165" fontId="41" fillId="0" borderId="3" xfId="0" applyNumberFormat="1" applyFont="1" applyBorder="1" applyAlignment="1">
      <alignment horizontal="left" vertical="top" wrapText="1"/>
    </xf>
    <xf numFmtId="165" fontId="41" fillId="0" borderId="5" xfId="0" applyNumberFormat="1" applyFont="1" applyBorder="1" applyAlignment="1">
      <alignment horizontal="left" vertical="top" wrapText="1"/>
    </xf>
    <xf numFmtId="170" fontId="16" fillId="11" borderId="6" xfId="0" applyNumberFormat="1" applyFont="1" applyFill="1" applyBorder="1" applyAlignment="1">
      <alignment horizontal="center" vertical="top" wrapText="1"/>
    </xf>
    <xf numFmtId="0" fontId="16" fillId="11" borderId="6" xfId="0" applyFont="1" applyFill="1" applyBorder="1" applyAlignment="1">
      <alignment horizontal="center" vertical="top" wrapText="1"/>
    </xf>
    <xf numFmtId="0" fontId="16" fillId="11" borderId="6" xfId="0" applyFont="1" applyFill="1" applyBorder="1" applyAlignment="1">
      <alignment horizontal="center" vertical="top"/>
    </xf>
    <xf numFmtId="170" fontId="52" fillId="11" borderId="6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15" xfId="0" applyFont="1" applyBorder="1" applyAlignment="1">
      <alignment horizontal="right"/>
    </xf>
    <xf numFmtId="0" fontId="16" fillId="0" borderId="7" xfId="0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46" fillId="15" borderId="62" xfId="0" applyFont="1" applyFill="1" applyBorder="1" applyAlignment="1">
      <alignment horizontal="left" vertical="center" wrapText="1" indent="1"/>
    </xf>
    <xf numFmtId="0" fontId="46" fillId="15" borderId="63" xfId="0" applyFont="1" applyFill="1" applyBorder="1" applyAlignment="1">
      <alignment horizontal="left" vertical="center" wrapText="1" indent="1"/>
    </xf>
    <xf numFmtId="0" fontId="46" fillId="15" borderId="64" xfId="0" applyFont="1" applyFill="1" applyBorder="1" applyAlignment="1">
      <alignment horizontal="left" vertical="center" wrapText="1" indent="1"/>
    </xf>
    <xf numFmtId="0" fontId="46" fillId="15" borderId="68" xfId="0" applyFont="1" applyFill="1" applyBorder="1" applyAlignment="1">
      <alignment horizontal="center" vertical="center" wrapText="1"/>
    </xf>
    <xf numFmtId="0" fontId="46" fillId="15" borderId="65" xfId="0" applyFont="1" applyFill="1" applyBorder="1" applyAlignment="1">
      <alignment horizontal="center" vertical="center" wrapText="1"/>
    </xf>
    <xf numFmtId="0" fontId="46" fillId="15" borderId="69" xfId="0" applyFont="1" applyFill="1" applyBorder="1" applyAlignment="1">
      <alignment horizontal="center" vertical="center" wrapText="1"/>
    </xf>
    <xf numFmtId="0" fontId="46" fillId="15" borderId="67" xfId="0" applyFont="1" applyFill="1" applyBorder="1" applyAlignment="1">
      <alignment horizontal="center" vertical="center" wrapText="1"/>
    </xf>
    <xf numFmtId="0" fontId="46" fillId="15" borderId="62" xfId="0" applyFont="1" applyFill="1" applyBorder="1" applyAlignment="1">
      <alignment horizontal="center" vertical="center" wrapText="1"/>
    </xf>
    <xf numFmtId="0" fontId="46" fillId="15" borderId="63" xfId="0" applyFont="1" applyFill="1" applyBorder="1" applyAlignment="1">
      <alignment horizontal="center" vertical="center" wrapText="1"/>
    </xf>
    <xf numFmtId="0" fontId="46" fillId="15" borderId="64" xfId="0" applyFont="1" applyFill="1" applyBorder="1" applyAlignment="1">
      <alignment horizontal="center" vertical="center" wrapText="1"/>
    </xf>
  </cellXfs>
  <cellStyles count="5">
    <cellStyle name="Comma" xfId="1" builtinId="3"/>
    <cellStyle name="Comma 2 3" xfId="4" xr:uid="{28146512-E611-4DEB-8888-AF1FE960B8E2}"/>
    <cellStyle name="Custom - Style8" xfId="3" xr:uid="{DE0CCA48-59D2-4ACF-AA7D-BF70C435AD33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13F3F-0B8A-4C18-BD2F-352C745816CA}">
  <dimension ref="A1:AZ59"/>
  <sheetViews>
    <sheetView tabSelected="1" zoomScale="70" zoomScaleNormal="70" workbookViewId="0">
      <pane xSplit="2" ySplit="2" topLeftCell="AD3" activePane="bottomRight" state="frozen"/>
      <selection pane="topRight" activeCell="C1" sqref="C1"/>
      <selection pane="bottomLeft" activeCell="A3" sqref="A3"/>
      <selection pane="bottomRight" activeCell="AT50" sqref="AT50"/>
    </sheetView>
  </sheetViews>
  <sheetFormatPr defaultColWidth="8.81640625" defaultRowHeight="12.5" outlineLevelRow="1" outlineLevelCol="1" x14ac:dyDescent="0.25"/>
  <cols>
    <col min="1" max="1" width="1.1796875" style="145" customWidth="1"/>
    <col min="2" max="2" width="50.453125" style="145" customWidth="1"/>
    <col min="3" max="3" width="14.1796875" style="145" customWidth="1" outlineLevel="1"/>
    <col min="4" max="4" width="12" style="145" customWidth="1" outlineLevel="1"/>
    <col min="5" max="5" width="10.453125" style="145" customWidth="1" outlineLevel="1"/>
    <col min="6" max="7" width="12" style="145" customWidth="1" outlineLevel="1"/>
    <col min="8" max="8" width="4.81640625" style="145" customWidth="1" outlineLevel="1"/>
    <col min="9" max="12" width="10.453125" style="145" customWidth="1" outlineLevel="1"/>
    <col min="13" max="13" width="12" style="145" customWidth="1" outlineLevel="1"/>
    <col min="14" max="14" width="4.36328125" style="154" customWidth="1" outlineLevel="1"/>
    <col min="15" max="18" width="10.453125" style="145" customWidth="1" outlineLevel="1"/>
    <col min="19" max="19" width="12" style="145" customWidth="1" outlineLevel="1"/>
    <col min="20" max="20" width="4.6328125" style="145" customWidth="1" outlineLevel="1"/>
    <col min="21" max="24" width="10.453125" style="145" customWidth="1" outlineLevel="1"/>
    <col min="25" max="25" width="12" style="145" customWidth="1" outlineLevel="1"/>
    <col min="26" max="26" width="4" style="145" customWidth="1"/>
    <col min="27" max="31" width="10.453125" style="145" bestFit="1" customWidth="1"/>
    <col min="32" max="32" width="7.453125" style="145" customWidth="1"/>
    <col min="33" max="35" width="10.453125" style="145" bestFit="1" customWidth="1"/>
    <col min="36" max="36" width="10.453125" style="145" customWidth="1"/>
    <col min="37" max="37" width="11.36328125" style="145" customWidth="1"/>
    <col min="38" max="38" width="2.453125" style="616" customWidth="1"/>
    <col min="39" max="41" width="10.1796875" style="145" hidden="1" customWidth="1" outlineLevel="1"/>
    <col min="42" max="42" width="10.1796875" style="145" bestFit="1" customWidth="1" collapsed="1"/>
    <col min="43" max="44" width="11.54296875" style="145" customWidth="1"/>
    <col min="45" max="45" width="8.81640625" style="145" customWidth="1"/>
    <col min="46" max="47" width="8.81640625" style="145"/>
    <col min="48" max="48" width="3.36328125" style="145" customWidth="1"/>
    <col min="49" max="16384" width="8.81640625" style="145"/>
  </cols>
  <sheetData>
    <row r="1" spans="1:52" ht="13" x14ac:dyDescent="0.3">
      <c r="A1" s="154"/>
      <c r="C1" s="479"/>
      <c r="D1" s="479"/>
      <c r="E1" s="479"/>
      <c r="F1" s="479"/>
      <c r="G1" s="479"/>
      <c r="H1" s="480"/>
      <c r="I1" s="479"/>
      <c r="J1" s="479"/>
      <c r="K1" s="479"/>
      <c r="L1" s="479"/>
      <c r="M1" s="479"/>
      <c r="N1" s="480"/>
      <c r="O1" s="479"/>
      <c r="P1" s="479"/>
      <c r="Q1" s="479"/>
      <c r="R1" s="479"/>
      <c r="S1" s="479"/>
      <c r="T1" s="480"/>
      <c r="U1" s="479"/>
      <c r="V1" s="479"/>
      <c r="W1" s="479"/>
      <c r="X1" s="479"/>
      <c r="Y1" s="479"/>
      <c r="Z1" s="480"/>
      <c r="AA1" s="479"/>
      <c r="AB1" s="479"/>
      <c r="AC1" s="479"/>
      <c r="AD1" s="479"/>
      <c r="AE1" s="479"/>
      <c r="AF1" s="480"/>
      <c r="AG1" s="479"/>
      <c r="AH1" s="479"/>
      <c r="AI1" s="479"/>
      <c r="AJ1" s="479"/>
      <c r="AK1" s="479"/>
      <c r="AL1" s="481"/>
      <c r="AM1" s="479"/>
      <c r="AN1" s="479"/>
      <c r="AO1" s="479"/>
      <c r="AP1" s="479"/>
      <c r="AQ1" s="479"/>
      <c r="AR1" s="479"/>
      <c r="AT1" s="718" t="s">
        <v>205</v>
      </c>
      <c r="AU1" s="718"/>
      <c r="AV1" s="631"/>
      <c r="AW1" s="631"/>
      <c r="AX1" s="631"/>
      <c r="AY1" s="631"/>
      <c r="AZ1" s="652"/>
    </row>
    <row r="2" spans="1:52" s="490" customFormat="1" ht="13" x14ac:dyDescent="0.3">
      <c r="A2" s="482"/>
      <c r="B2" s="483" t="s">
        <v>1</v>
      </c>
      <c r="C2" s="484" t="s">
        <v>2</v>
      </c>
      <c r="D2" s="484" t="s">
        <v>3</v>
      </c>
      <c r="E2" s="484" t="s">
        <v>4</v>
      </c>
      <c r="F2" s="484" t="s">
        <v>5</v>
      </c>
      <c r="G2" s="484" t="s">
        <v>6</v>
      </c>
      <c r="H2" s="485"/>
      <c r="I2" s="484" t="s">
        <v>7</v>
      </c>
      <c r="J2" s="484" t="s">
        <v>8</v>
      </c>
      <c r="K2" s="484" t="s">
        <v>9</v>
      </c>
      <c r="L2" s="484" t="s">
        <v>10</v>
      </c>
      <c r="M2" s="484" t="s">
        <v>11</v>
      </c>
      <c r="N2" s="486"/>
      <c r="O2" s="487" t="s">
        <v>12</v>
      </c>
      <c r="P2" s="484" t="s">
        <v>13</v>
      </c>
      <c r="Q2" s="484" t="s">
        <v>14</v>
      </c>
      <c r="R2" s="484" t="s">
        <v>15</v>
      </c>
      <c r="S2" s="484" t="s">
        <v>16</v>
      </c>
      <c r="T2" s="485"/>
      <c r="U2" s="484" t="s">
        <v>17</v>
      </c>
      <c r="V2" s="484" t="s">
        <v>18</v>
      </c>
      <c r="W2" s="484" t="s">
        <v>19</v>
      </c>
      <c r="X2" s="484" t="s">
        <v>20</v>
      </c>
      <c r="Y2" s="484" t="s">
        <v>21</v>
      </c>
      <c r="Z2" s="485"/>
      <c r="AA2" s="484" t="s">
        <v>22</v>
      </c>
      <c r="AB2" s="484" t="s">
        <v>23</v>
      </c>
      <c r="AC2" s="484" t="s">
        <v>24</v>
      </c>
      <c r="AD2" s="484" t="s">
        <v>25</v>
      </c>
      <c r="AE2" s="484" t="s">
        <v>26</v>
      </c>
      <c r="AF2" s="488">
        <v>1000</v>
      </c>
      <c r="AG2" s="484" t="s">
        <v>27</v>
      </c>
      <c r="AH2" s="484" t="s">
        <v>0</v>
      </c>
      <c r="AI2" s="484" t="s">
        <v>28</v>
      </c>
      <c r="AJ2" s="484" t="s">
        <v>205</v>
      </c>
      <c r="AK2" s="484" t="s">
        <v>90</v>
      </c>
      <c r="AL2" s="481"/>
      <c r="AM2" s="487" t="s">
        <v>6</v>
      </c>
      <c r="AN2" s="484" t="s">
        <v>11</v>
      </c>
      <c r="AO2" s="484" t="s">
        <v>16</v>
      </c>
      <c r="AP2" s="484" t="s">
        <v>21</v>
      </c>
      <c r="AQ2" s="489" t="s">
        <v>26</v>
      </c>
      <c r="AR2" s="489" t="s">
        <v>415</v>
      </c>
      <c r="AT2" s="632" t="s">
        <v>29</v>
      </c>
      <c r="AU2" s="632" t="s">
        <v>30</v>
      </c>
      <c r="AV2" s="632"/>
      <c r="AW2" s="632" t="s">
        <v>26</v>
      </c>
      <c r="AX2" s="632" t="s">
        <v>90</v>
      </c>
      <c r="AY2" s="632" t="s">
        <v>32</v>
      </c>
      <c r="AZ2" s="652"/>
    </row>
    <row r="3" spans="1:52" ht="13" x14ac:dyDescent="0.3">
      <c r="A3" s="154"/>
      <c r="B3" s="491" t="s">
        <v>33</v>
      </c>
      <c r="C3" s="492">
        <v>388.65846780639004</v>
      </c>
      <c r="D3" s="492">
        <v>962.10018109819521</v>
      </c>
      <c r="E3" s="492">
        <v>262.29784232674575</v>
      </c>
      <c r="F3" s="492">
        <v>744.20537309833958</v>
      </c>
      <c r="G3" s="492">
        <v>2357.2618643296701</v>
      </c>
      <c r="H3" s="485">
        <v>0</v>
      </c>
      <c r="I3" s="492">
        <v>153.77572449103064</v>
      </c>
      <c r="J3" s="492">
        <v>90.684006429754206</v>
      </c>
      <c r="K3" s="492">
        <v>184.7385261309532</v>
      </c>
      <c r="L3" s="492">
        <v>574.58670509060039</v>
      </c>
      <c r="M3" s="492">
        <v>1003.7849621423386</v>
      </c>
      <c r="N3" s="493"/>
      <c r="O3" s="494">
        <v>216.9971107524546</v>
      </c>
      <c r="P3" s="492">
        <v>213.08455345754538</v>
      </c>
      <c r="Q3" s="492">
        <v>176.22106630723101</v>
      </c>
      <c r="R3" s="492">
        <v>265.94853563999993</v>
      </c>
      <c r="S3" s="492">
        <v>872.25126615723093</v>
      </c>
      <c r="T3" s="495"/>
      <c r="U3" s="492">
        <v>225.54543114025711</v>
      </c>
      <c r="V3" s="492">
        <v>264.30530176460093</v>
      </c>
      <c r="W3" s="492">
        <v>317.5899296298619</v>
      </c>
      <c r="X3" s="492">
        <v>246.87265093048609</v>
      </c>
      <c r="Y3" s="492">
        <v>1054.3133134652062</v>
      </c>
      <c r="Z3" s="495"/>
      <c r="AA3" s="492">
        <v>206.21754748102526</v>
      </c>
      <c r="AB3" s="492">
        <v>252.20794217419669</v>
      </c>
      <c r="AC3" s="492">
        <v>242.29121777130666</v>
      </c>
      <c r="AD3" s="492">
        <v>245.93178116313069</v>
      </c>
      <c r="AE3" s="492">
        <v>946.64848858965922</v>
      </c>
      <c r="AF3" s="495"/>
      <c r="AG3" s="492">
        <v>140.63122500223255</v>
      </c>
      <c r="AH3" s="492">
        <v>159.38618407286575</v>
      </c>
      <c r="AI3" s="492">
        <v>224.17798007471987</v>
      </c>
      <c r="AJ3" s="492">
        <v>363.54071101551779</v>
      </c>
      <c r="AK3" s="492">
        <v>887.73610016533587</v>
      </c>
      <c r="AL3" s="481"/>
      <c r="AM3" s="494">
        <v>2357.2618643296701</v>
      </c>
      <c r="AN3" s="492">
        <v>1003.7849621423386</v>
      </c>
      <c r="AO3" s="492">
        <v>872.25126615723093</v>
      </c>
      <c r="AP3" s="492">
        <v>1054.3133134652062</v>
      </c>
      <c r="AQ3" s="496">
        <v>946.64848858965922</v>
      </c>
      <c r="AR3" s="496">
        <v>887.73610016533587</v>
      </c>
      <c r="AS3" s="630"/>
      <c r="AT3" s="699">
        <v>0.47821769637156053</v>
      </c>
      <c r="AU3" s="645">
        <v>0.40650823268492076</v>
      </c>
      <c r="AW3" s="494">
        <v>946.64848858965934</v>
      </c>
      <c r="AX3" s="494">
        <v>887.73610016533587</v>
      </c>
      <c r="AY3" s="645">
        <v>-6.223259122516811E-2</v>
      </c>
      <c r="AZ3" s="652"/>
    </row>
    <row r="4" spans="1:52" s="506" customFormat="1" ht="13" x14ac:dyDescent="0.3">
      <c r="A4" s="497"/>
      <c r="B4" s="498" t="s">
        <v>34</v>
      </c>
      <c r="C4" s="499">
        <v>84.082362189999969</v>
      </c>
      <c r="D4" s="499">
        <v>87.481180879999954</v>
      </c>
      <c r="E4" s="499">
        <v>77.469966580000005</v>
      </c>
      <c r="F4" s="499">
        <v>87.662695960000022</v>
      </c>
      <c r="G4" s="499">
        <v>336.69620560999994</v>
      </c>
      <c r="H4" s="500"/>
      <c r="I4" s="499">
        <v>48.093845166842151</v>
      </c>
      <c r="J4" s="499">
        <v>26.891948199046418</v>
      </c>
      <c r="K4" s="499">
        <v>63.998807749999983</v>
      </c>
      <c r="L4" s="499">
        <v>41.993983906747303</v>
      </c>
      <c r="M4" s="499">
        <v>180.97858502263585</v>
      </c>
      <c r="N4" s="501"/>
      <c r="O4" s="502">
        <v>94.285441201654578</v>
      </c>
      <c r="P4" s="499">
        <v>88.364862318345445</v>
      </c>
      <c r="Q4" s="499">
        <v>66.901066587231014</v>
      </c>
      <c r="R4" s="499">
        <v>117.75853468999995</v>
      </c>
      <c r="S4" s="499">
        <v>367.30990479723096</v>
      </c>
      <c r="T4" s="503"/>
      <c r="U4" s="499">
        <v>88.675083192000002</v>
      </c>
      <c r="V4" s="499">
        <v>108.91696553777125</v>
      </c>
      <c r="W4" s="499">
        <v>104.50762110999997</v>
      </c>
      <c r="X4" s="499">
        <v>28.212558409999993</v>
      </c>
      <c r="Y4" s="499">
        <v>330.31222824977124</v>
      </c>
      <c r="Z4" s="504"/>
      <c r="AA4" s="499">
        <v>51.632813299582047</v>
      </c>
      <c r="AB4" s="499">
        <v>28.452698454196735</v>
      </c>
      <c r="AC4" s="499">
        <v>25.447769169406534</v>
      </c>
      <c r="AD4" s="499">
        <v>45.093813585871288</v>
      </c>
      <c r="AE4" s="499">
        <v>150.6270945090566</v>
      </c>
      <c r="AF4" s="504"/>
      <c r="AG4" s="499">
        <v>36.810318469999999</v>
      </c>
      <c r="AH4" s="499">
        <v>34.247518339999999</v>
      </c>
      <c r="AI4" s="499">
        <v>57.700206047772625</v>
      </c>
      <c r="AJ4" s="499">
        <v>112.40739592908422</v>
      </c>
      <c r="AK4" s="499">
        <v>241.16543878685684</v>
      </c>
      <c r="AL4" s="481"/>
      <c r="AM4" s="502">
        <v>336.69620560999994</v>
      </c>
      <c r="AN4" s="499">
        <v>180.97858502263585</v>
      </c>
      <c r="AO4" s="499">
        <v>367.30990479723096</v>
      </c>
      <c r="AP4" s="499">
        <v>330.31222824977124</v>
      </c>
      <c r="AQ4" s="505">
        <v>150.6270945090566</v>
      </c>
      <c r="AR4" s="505">
        <v>241.16543878685684</v>
      </c>
      <c r="AS4" s="692"/>
      <c r="AT4" s="700">
        <v>1.4927453898976397</v>
      </c>
      <c r="AU4" s="646">
        <v>0.68479962474771905</v>
      </c>
      <c r="AW4" s="502">
        <v>150.6270945090566</v>
      </c>
      <c r="AX4" s="502">
        <v>241.16543878685684</v>
      </c>
      <c r="AY4" s="646">
        <v>0.60107608510205002</v>
      </c>
      <c r="AZ4" s="652"/>
    </row>
    <row r="5" spans="1:52" s="506" customFormat="1" ht="13" x14ac:dyDescent="0.3">
      <c r="A5" s="497"/>
      <c r="B5" s="507" t="s">
        <v>35</v>
      </c>
      <c r="C5" s="499">
        <v>83.651020494799852</v>
      </c>
      <c r="D5" s="499">
        <v>115.67588255915854</v>
      </c>
      <c r="E5" s="499">
        <v>53.773891207372806</v>
      </c>
      <c r="F5" s="499">
        <v>130.4416772983395</v>
      </c>
      <c r="G5" s="499">
        <v>383.54247155967067</v>
      </c>
      <c r="H5" s="500"/>
      <c r="I5" s="499">
        <v>65.045256694188495</v>
      </c>
      <c r="J5" s="499">
        <v>33.557150040707796</v>
      </c>
      <c r="K5" s="499">
        <v>107.88897833095321</v>
      </c>
      <c r="L5" s="499">
        <v>168.20064626385314</v>
      </c>
      <c r="M5" s="499">
        <v>374.69203132970273</v>
      </c>
      <c r="N5" s="501"/>
      <c r="O5" s="502">
        <v>117.65494754080004</v>
      </c>
      <c r="P5" s="499">
        <v>111.99981320919996</v>
      </c>
      <c r="Q5" s="499">
        <v>105.25200638999999</v>
      </c>
      <c r="R5" s="499">
        <v>129.92485626999996</v>
      </c>
      <c r="S5" s="499">
        <v>464.83162341000002</v>
      </c>
      <c r="T5" s="503"/>
      <c r="U5" s="499">
        <v>130.76486648000002</v>
      </c>
      <c r="V5" s="499">
        <v>143.26481161999999</v>
      </c>
      <c r="W5" s="499">
        <v>185.22006511999996</v>
      </c>
      <c r="X5" s="499">
        <v>205.9843644500001</v>
      </c>
      <c r="Y5" s="499">
        <v>665.23410767000007</v>
      </c>
      <c r="Z5" s="504"/>
      <c r="AA5" s="499">
        <v>146.83270558999999</v>
      </c>
      <c r="AB5" s="499">
        <v>223.75524371999998</v>
      </c>
      <c r="AC5" s="499">
        <v>216.84344859999993</v>
      </c>
      <c r="AD5" s="499">
        <v>201.24005329060282</v>
      </c>
      <c r="AE5" s="499">
        <v>788.67145120060263</v>
      </c>
      <c r="AF5" s="504"/>
      <c r="AG5" s="499">
        <v>103.82090653223257</v>
      </c>
      <c r="AH5" s="499">
        <v>125.13866573286575</v>
      </c>
      <c r="AI5" s="499">
        <v>166.47777402694726</v>
      </c>
      <c r="AJ5" s="499">
        <v>235.58781532643357</v>
      </c>
      <c r="AK5" s="499">
        <v>631.02516161847916</v>
      </c>
      <c r="AL5" s="481"/>
      <c r="AM5" s="502">
        <v>383.54247155967067</v>
      </c>
      <c r="AN5" s="499">
        <v>374.69203132970273</v>
      </c>
      <c r="AO5" s="499">
        <v>464.83162341000002</v>
      </c>
      <c r="AP5" s="499">
        <v>665.23410767000007</v>
      </c>
      <c r="AQ5" s="505">
        <v>788.67145120060263</v>
      </c>
      <c r="AR5" s="505">
        <v>631.02516161847916</v>
      </c>
      <c r="AS5" s="692"/>
      <c r="AT5" s="700">
        <v>0.17068054531982502</v>
      </c>
      <c r="AU5" s="646">
        <v>0.33034640454236874</v>
      </c>
      <c r="AW5" s="502">
        <v>788.67145120060286</v>
      </c>
      <c r="AX5" s="502">
        <v>631.02516161847916</v>
      </c>
      <c r="AY5" s="646">
        <v>-0.19988841911563693</v>
      </c>
      <c r="AZ5" s="652"/>
    </row>
    <row r="6" spans="1:52" s="506" customFormat="1" ht="13" x14ac:dyDescent="0.3">
      <c r="A6" s="497"/>
      <c r="B6" s="507" t="s">
        <v>36</v>
      </c>
      <c r="C6" s="499">
        <v>220.9250851215902</v>
      </c>
      <c r="D6" s="499">
        <v>758.94311765903672</v>
      </c>
      <c r="E6" s="499">
        <v>131.05398453937295</v>
      </c>
      <c r="F6" s="499">
        <v>526.10099983999999</v>
      </c>
      <c r="G6" s="499">
        <v>1637.0231871599997</v>
      </c>
      <c r="H6" s="500"/>
      <c r="I6" s="499">
        <v>40.636622630000005</v>
      </c>
      <c r="J6" s="499">
        <v>30.234908189999995</v>
      </c>
      <c r="K6" s="499">
        <v>12.850740050000008</v>
      </c>
      <c r="L6" s="499">
        <v>364.39207491999997</v>
      </c>
      <c r="M6" s="499">
        <v>448.11434579000002</v>
      </c>
      <c r="N6" s="501"/>
      <c r="O6" s="502">
        <v>5.0567220099999997</v>
      </c>
      <c r="P6" s="499">
        <v>12.719877930000003</v>
      </c>
      <c r="Q6" s="499">
        <v>4.0679933299999966</v>
      </c>
      <c r="R6" s="499">
        <v>18.265144680000006</v>
      </c>
      <c r="S6" s="499">
        <v>40.109737950000003</v>
      </c>
      <c r="T6" s="503"/>
      <c r="U6" s="499">
        <v>6.1054814682571088</v>
      </c>
      <c r="V6" s="499">
        <v>12.123524606829692</v>
      </c>
      <c r="W6" s="499">
        <v>27.862243399861995</v>
      </c>
      <c r="X6" s="499">
        <v>12.675728070486</v>
      </c>
      <c r="Y6" s="499">
        <v>58.766977545434798</v>
      </c>
      <c r="Z6" s="504"/>
      <c r="AA6" s="499">
        <v>7.7520285914432403</v>
      </c>
      <c r="AB6" s="499">
        <v>-3.1832314562052491E-14</v>
      </c>
      <c r="AC6" s="499">
        <v>1.9002018234459682E-9</v>
      </c>
      <c r="AD6" s="499">
        <v>-0.40208571334341103</v>
      </c>
      <c r="AE6" s="499">
        <v>7.3499428799999995</v>
      </c>
      <c r="AF6" s="504"/>
      <c r="AG6" s="499">
        <v>0</v>
      </c>
      <c r="AH6" s="499">
        <v>0</v>
      </c>
      <c r="AI6" s="499">
        <v>0</v>
      </c>
      <c r="AJ6" s="499">
        <v>15.54549976</v>
      </c>
      <c r="AK6" s="499">
        <v>15.54549976</v>
      </c>
      <c r="AL6" s="481"/>
      <c r="AM6" s="502">
        <v>1637.0231871599997</v>
      </c>
      <c r="AN6" s="499">
        <v>448.11434579000002</v>
      </c>
      <c r="AO6" s="499">
        <v>40.109737950000003</v>
      </c>
      <c r="AP6" s="499">
        <v>58.766977545434798</v>
      </c>
      <c r="AQ6" s="505">
        <v>7.3499428799999995</v>
      </c>
      <c r="AR6" s="505">
        <v>15.54549976</v>
      </c>
      <c r="AS6" s="692"/>
      <c r="AT6" s="700">
        <v>-39.662153973928909</v>
      </c>
      <c r="AU6" s="646"/>
      <c r="AW6" s="502">
        <v>7.3499428799999986</v>
      </c>
      <c r="AX6" s="502">
        <v>15.54549976</v>
      </c>
      <c r="AY6" s="646">
        <v>1.1150504179156293</v>
      </c>
      <c r="AZ6" s="652"/>
    </row>
    <row r="7" spans="1:52" ht="13" x14ac:dyDescent="0.3">
      <c r="A7" s="154"/>
      <c r="B7" s="491" t="s">
        <v>37</v>
      </c>
      <c r="C7" s="508">
        <v>3.24467566</v>
      </c>
      <c r="D7" s="508">
        <v>8.9224922500000012</v>
      </c>
      <c r="E7" s="508">
        <v>31.099546030000003</v>
      </c>
      <c r="F7" s="508">
        <v>385.96585295000006</v>
      </c>
      <c r="G7" s="508">
        <v>429.23256689000004</v>
      </c>
      <c r="H7" s="485"/>
      <c r="I7" s="508">
        <v>9.2934708500000003</v>
      </c>
      <c r="J7" s="508">
        <v>2.2306476800000019</v>
      </c>
      <c r="K7" s="508">
        <v>7.5518708100000005</v>
      </c>
      <c r="L7" s="508">
        <v>8.8670020000000012</v>
      </c>
      <c r="M7" s="508">
        <v>27.942991339999999</v>
      </c>
      <c r="N7" s="509"/>
      <c r="O7" s="510">
        <v>9.9432061600000008</v>
      </c>
      <c r="P7" s="508">
        <v>11.042387638348286</v>
      </c>
      <c r="Q7" s="508">
        <v>16.376350800660251</v>
      </c>
      <c r="R7" s="508">
        <v>180.83945791661415</v>
      </c>
      <c r="S7" s="508">
        <v>218.2014025156227</v>
      </c>
      <c r="T7" s="511"/>
      <c r="U7" s="512">
        <v>164.82026186934382</v>
      </c>
      <c r="V7" s="512">
        <v>71.803872126071212</v>
      </c>
      <c r="W7" s="512">
        <v>9.2553403900000273</v>
      </c>
      <c r="X7" s="512">
        <v>61.206938272584971</v>
      </c>
      <c r="Y7" s="512">
        <v>307.08641265800003</v>
      </c>
      <c r="Z7" s="495"/>
      <c r="AA7" s="512">
        <v>5.7663453899999997</v>
      </c>
      <c r="AB7" s="512">
        <v>80.720319739999994</v>
      </c>
      <c r="AC7" s="512">
        <v>40.046895939999992</v>
      </c>
      <c r="AD7" s="512">
        <v>150.02806484000001</v>
      </c>
      <c r="AE7" s="512">
        <v>276.56162590999998</v>
      </c>
      <c r="AF7" s="495"/>
      <c r="AG7" s="512">
        <v>48.36153371999999</v>
      </c>
      <c r="AH7" s="512">
        <v>14.327928039999982</v>
      </c>
      <c r="AI7" s="512">
        <v>112.53239007027342</v>
      </c>
      <c r="AJ7" s="512">
        <v>152.17303440000001</v>
      </c>
      <c r="AK7" s="512">
        <v>327.39488623027341</v>
      </c>
      <c r="AL7" s="481"/>
      <c r="AM7" s="513">
        <v>429.23256689000004</v>
      </c>
      <c r="AN7" s="512">
        <v>27.942991339999999</v>
      </c>
      <c r="AO7" s="512">
        <v>218.2014025156227</v>
      </c>
      <c r="AP7" s="512">
        <v>307.08641265800003</v>
      </c>
      <c r="AQ7" s="514">
        <v>276.56162590999998</v>
      </c>
      <c r="AR7" s="514">
        <v>327.39488623027341</v>
      </c>
      <c r="AS7" s="630"/>
      <c r="AT7" s="701">
        <v>1.4297122090373815E-2</v>
      </c>
      <c r="AU7" s="647">
        <v>6.8540588531789952</v>
      </c>
      <c r="AW7" s="513">
        <v>276.56162590999998</v>
      </c>
      <c r="AX7" s="513">
        <v>327.39488623027341</v>
      </c>
      <c r="AY7" s="647">
        <v>0.18380446004759832</v>
      </c>
      <c r="AZ7" s="652"/>
    </row>
    <row r="8" spans="1:52" ht="13" x14ac:dyDescent="0.3">
      <c r="A8" s="154"/>
      <c r="B8" s="491" t="s">
        <v>38</v>
      </c>
      <c r="C8" s="508">
        <v>19.49560373190803</v>
      </c>
      <c r="D8" s="508">
        <v>21.005238986707834</v>
      </c>
      <c r="E8" s="508">
        <v>24.804097577318757</v>
      </c>
      <c r="F8" s="508">
        <v>27.323499081938696</v>
      </c>
      <c r="G8" s="508">
        <v>92.62843937787332</v>
      </c>
      <c r="H8" s="485"/>
      <c r="I8" s="508">
        <v>24.041949808859002</v>
      </c>
      <c r="J8" s="508">
        <v>12.620426911141017</v>
      </c>
      <c r="K8" s="508">
        <v>17.25747480272209</v>
      </c>
      <c r="L8" s="508">
        <v>18.771907214578786</v>
      </c>
      <c r="M8" s="508">
        <v>72.691758737300901</v>
      </c>
      <c r="N8" s="509"/>
      <c r="O8" s="510">
        <v>16.24631284013666</v>
      </c>
      <c r="P8" s="508">
        <v>15.65734986000002</v>
      </c>
      <c r="Q8" s="508">
        <v>12.802024618559178</v>
      </c>
      <c r="R8" s="508">
        <v>16.276764506362845</v>
      </c>
      <c r="S8" s="508">
        <v>60.982451825058696</v>
      </c>
      <c r="T8" s="511"/>
      <c r="U8" s="512">
        <v>20.097215064327845</v>
      </c>
      <c r="V8" s="512">
        <v>25.017051103170303</v>
      </c>
      <c r="W8" s="512">
        <v>25.623161310137991</v>
      </c>
      <c r="X8" s="512">
        <v>28.154655699514006</v>
      </c>
      <c r="Y8" s="512">
        <v>98.892083177150141</v>
      </c>
      <c r="Z8" s="495"/>
      <c r="AA8" s="512">
        <v>26.844366998556765</v>
      </c>
      <c r="AB8" s="512">
        <v>29.679532280000021</v>
      </c>
      <c r="AC8" s="512">
        <v>28.964841508099795</v>
      </c>
      <c r="AD8" s="512">
        <v>24.63103837334339</v>
      </c>
      <c r="AE8" s="512">
        <v>110.11977915999998</v>
      </c>
      <c r="AF8" s="495"/>
      <c r="AG8" s="512">
        <v>34.836274580000016</v>
      </c>
      <c r="AH8" s="512">
        <v>29.978000000000002</v>
      </c>
      <c r="AI8" s="512">
        <v>31.770122490000002</v>
      </c>
      <c r="AJ8" s="512">
        <v>24.5095098621826</v>
      </c>
      <c r="AK8" s="512">
        <v>121.09390693218262</v>
      </c>
      <c r="AL8" s="481"/>
      <c r="AM8" s="513">
        <v>92.62843937787332</v>
      </c>
      <c r="AN8" s="512">
        <v>72.691758737300901</v>
      </c>
      <c r="AO8" s="512">
        <v>60.982451825058696</v>
      </c>
      <c r="AP8" s="512">
        <v>98.892083177150141</v>
      </c>
      <c r="AQ8" s="514">
        <v>110.11977915999998</v>
      </c>
      <c r="AR8" s="514">
        <v>121.09390693218262</v>
      </c>
      <c r="AS8" s="630"/>
      <c r="AT8" s="701">
        <v>-4.9339580946092809E-3</v>
      </c>
      <c r="AU8" s="647">
        <v>5.9781255921008691E-2</v>
      </c>
      <c r="AW8" s="513">
        <v>110.11977915999996</v>
      </c>
      <c r="AX8" s="513">
        <v>121.09390693218262</v>
      </c>
      <c r="AY8" s="647">
        <v>9.9656282058445234E-2</v>
      </c>
      <c r="AZ8" s="652"/>
    </row>
    <row r="9" spans="1:52" ht="13" x14ac:dyDescent="0.3">
      <c r="A9" s="154"/>
      <c r="B9" s="491" t="s">
        <v>39</v>
      </c>
      <c r="C9" s="508">
        <v>7.8575795800000003</v>
      </c>
      <c r="D9" s="508">
        <v>8.5398222124999972</v>
      </c>
      <c r="E9" s="508">
        <v>9.4066462275000013</v>
      </c>
      <c r="F9" s="508">
        <v>4.5333502100000036</v>
      </c>
      <c r="G9" s="508">
        <v>30.337398230000002</v>
      </c>
      <c r="H9" s="485"/>
      <c r="I9" s="508">
        <v>8.7426015400000008</v>
      </c>
      <c r="J9" s="508">
        <v>6.4230230731578732</v>
      </c>
      <c r="K9" s="508">
        <v>7.8860343699999991</v>
      </c>
      <c r="L9" s="508">
        <v>9.4092048699999964</v>
      </c>
      <c r="M9" s="508">
        <v>32.460863853157868</v>
      </c>
      <c r="N9" s="509"/>
      <c r="O9" s="510">
        <v>9.5064906499999999</v>
      </c>
      <c r="P9" s="508">
        <v>9.3578760199999973</v>
      </c>
      <c r="Q9" s="508">
        <v>7.6432593200000012</v>
      </c>
      <c r="R9" s="508">
        <v>6.5693972599999988</v>
      </c>
      <c r="S9" s="508">
        <v>33.077023249999996</v>
      </c>
      <c r="T9" s="511"/>
      <c r="U9" s="512">
        <v>5.9884512699999997</v>
      </c>
      <c r="V9" s="512">
        <v>3.8734490000000004</v>
      </c>
      <c r="W9" s="512">
        <v>3.2910651500000001</v>
      </c>
      <c r="X9" s="512">
        <v>-1.7257129999999961E-2</v>
      </c>
      <c r="Y9" s="512">
        <v>13.13570829</v>
      </c>
      <c r="Z9" s="495"/>
      <c r="AA9" s="512">
        <v>1.9500256</v>
      </c>
      <c r="AB9" s="512">
        <v>1.3468122699999998</v>
      </c>
      <c r="AC9" s="512">
        <v>1.0510152399999999</v>
      </c>
      <c r="AD9" s="512">
        <v>1.3820377300000004</v>
      </c>
      <c r="AE9" s="512">
        <v>5.7298908400000004</v>
      </c>
      <c r="AF9" s="495"/>
      <c r="AG9" s="512">
        <v>1.1266570200000001</v>
      </c>
      <c r="AH9" s="512">
        <v>1.5309999999999999</v>
      </c>
      <c r="AI9" s="512">
        <v>0.84899999999999998</v>
      </c>
      <c r="AJ9" s="512">
        <v>0.58599999999999997</v>
      </c>
      <c r="AK9" s="512">
        <v>4.0926570200000008</v>
      </c>
      <c r="AL9" s="481"/>
      <c r="AM9" s="513">
        <v>30.337398230000002</v>
      </c>
      <c r="AN9" s="512">
        <v>32.460863853157868</v>
      </c>
      <c r="AO9" s="512">
        <v>33.077023249999996</v>
      </c>
      <c r="AP9" s="512">
        <v>13.13570829</v>
      </c>
      <c r="AQ9" s="514">
        <v>5.7298908400000004</v>
      </c>
      <c r="AR9" s="514">
        <v>4.0926570200000008</v>
      </c>
      <c r="AS9" s="630"/>
      <c r="AT9" s="701">
        <v>-0.57598842109759207</v>
      </c>
      <c r="AU9" s="647">
        <v>-0.4454604833442195</v>
      </c>
      <c r="AW9" s="513">
        <v>5.7298908400000004</v>
      </c>
      <c r="AX9" s="513">
        <v>4.0926570200000008</v>
      </c>
      <c r="AY9" s="647">
        <v>-0.28573560399625331</v>
      </c>
    </row>
    <row r="10" spans="1:52" ht="13" x14ac:dyDescent="0.3">
      <c r="A10" s="154"/>
      <c r="B10" s="515" t="s">
        <v>40</v>
      </c>
      <c r="C10" s="516">
        <v>419.25632677829805</v>
      </c>
      <c r="D10" s="516">
        <v>1000.567734547403</v>
      </c>
      <c r="E10" s="516">
        <v>327.60813216156453</v>
      </c>
      <c r="F10" s="516">
        <v>1162.0280753402783</v>
      </c>
      <c r="G10" s="516">
        <v>2909.4602688275436</v>
      </c>
      <c r="H10" s="485"/>
      <c r="I10" s="516">
        <v>195.85374668988965</v>
      </c>
      <c r="J10" s="516">
        <v>111.9581040940531</v>
      </c>
      <c r="K10" s="516">
        <v>217.43390611367528</v>
      </c>
      <c r="L10" s="516">
        <v>611.63481917517913</v>
      </c>
      <c r="M10" s="516">
        <v>1136.8805760727973</v>
      </c>
      <c r="N10" s="509"/>
      <c r="O10" s="517">
        <v>252.69312040259126</v>
      </c>
      <c r="P10" s="516">
        <v>249.1421669758937</v>
      </c>
      <c r="Q10" s="516">
        <v>213.04270104645045</v>
      </c>
      <c r="R10" s="516">
        <v>469.63415532297688</v>
      </c>
      <c r="S10" s="516">
        <v>1184.5121437479124</v>
      </c>
      <c r="T10" s="511"/>
      <c r="U10" s="516">
        <v>416.4513593439288</v>
      </c>
      <c r="V10" s="516">
        <v>364.99967399384241</v>
      </c>
      <c r="W10" s="516">
        <v>355.75949647999994</v>
      </c>
      <c r="X10" s="516">
        <v>336.21698777258507</v>
      </c>
      <c r="Y10" s="516">
        <v>1473.4275175903563</v>
      </c>
      <c r="Z10" s="495"/>
      <c r="AA10" s="516">
        <v>240.8</v>
      </c>
      <c r="AB10" s="516">
        <v>363.90000000000003</v>
      </c>
      <c r="AC10" s="516">
        <v>312.39999999999992</v>
      </c>
      <c r="AD10" s="516">
        <v>421.99999999999994</v>
      </c>
      <c r="AE10" s="516">
        <v>1339.1</v>
      </c>
      <c r="AF10" s="495"/>
      <c r="AG10" s="516">
        <v>224.95569032223256</v>
      </c>
      <c r="AH10" s="516">
        <v>205.22307404</v>
      </c>
      <c r="AI10" s="673">
        <v>369.32949291000017</v>
      </c>
      <c r="AJ10" s="673">
        <v>540.80974166999988</v>
      </c>
      <c r="AK10" s="673">
        <v>1340.3179989422324</v>
      </c>
      <c r="AL10" s="481"/>
      <c r="AM10" s="517">
        <v>2909.4602688275436</v>
      </c>
      <c r="AN10" s="516">
        <v>1136.8805760727973</v>
      </c>
      <c r="AO10" s="516">
        <v>1184.5121437479124</v>
      </c>
      <c r="AP10" s="516">
        <v>1473.4275175903563</v>
      </c>
      <c r="AQ10" s="518">
        <v>1339.1</v>
      </c>
      <c r="AR10" s="518">
        <v>1340.3179989422324</v>
      </c>
      <c r="AT10" s="702">
        <v>0.28153967220379128</v>
      </c>
      <c r="AU10" s="648">
        <v>0.79964896558373466</v>
      </c>
      <c r="AW10" s="517">
        <v>1339.1</v>
      </c>
      <c r="AX10" s="517">
        <v>1340.3179989422324</v>
      </c>
      <c r="AY10" s="648">
        <v>9.095653365935874E-4</v>
      </c>
    </row>
    <row r="11" spans="1:52" ht="13" x14ac:dyDescent="0.3">
      <c r="A11" s="154"/>
      <c r="B11" s="174" t="s">
        <v>41</v>
      </c>
      <c r="C11" s="508">
        <v>-293.28775062316492</v>
      </c>
      <c r="D11" s="508">
        <v>-787.90959023184234</v>
      </c>
      <c r="E11" s="508">
        <v>-173.79469390167921</v>
      </c>
      <c r="F11" s="508">
        <v>-848.61974902831071</v>
      </c>
      <c r="G11" s="508">
        <v>-2103.611783784997</v>
      </c>
      <c r="H11" s="485"/>
      <c r="I11" s="508">
        <v>-120.732</v>
      </c>
      <c r="J11" s="508">
        <v>-122.15</v>
      </c>
      <c r="K11" s="508">
        <v>-141.98699999999999</v>
      </c>
      <c r="L11" s="508">
        <v>-453.23100000000011</v>
      </c>
      <c r="M11" s="508">
        <v>-838.1</v>
      </c>
      <c r="N11" s="509"/>
      <c r="O11" s="510">
        <v>-173.1</v>
      </c>
      <c r="P11" s="508">
        <v>-181.6</v>
      </c>
      <c r="Q11" s="508">
        <v>-151.69999999999996</v>
      </c>
      <c r="R11" s="508">
        <v>-457.1</v>
      </c>
      <c r="S11" s="508">
        <v>-963.5</v>
      </c>
      <c r="T11" s="511"/>
      <c r="U11" s="508">
        <v>-317.60000000000002</v>
      </c>
      <c r="V11" s="508">
        <v>-250.60000000000002</v>
      </c>
      <c r="W11" s="508">
        <v>-261.19999999999993</v>
      </c>
      <c r="X11" s="508">
        <v>-212.80000000000007</v>
      </c>
      <c r="Y11" s="508">
        <v>-1042.2</v>
      </c>
      <c r="Z11" s="495"/>
      <c r="AA11" s="508">
        <v>-134.69999999999999</v>
      </c>
      <c r="AB11" s="508">
        <v>-249.3</v>
      </c>
      <c r="AC11" s="508">
        <v>-229.60000000000002</v>
      </c>
      <c r="AD11" s="508">
        <v>-251.8</v>
      </c>
      <c r="AE11" s="508">
        <v>-865.4</v>
      </c>
      <c r="AF11" s="495"/>
      <c r="AG11" s="508">
        <v>-154.6</v>
      </c>
      <c r="AH11" s="508">
        <v>-132.74841948</v>
      </c>
      <c r="AI11" s="658">
        <v>-256.21568985000005</v>
      </c>
      <c r="AJ11" s="658">
        <v>-379.12904764000001</v>
      </c>
      <c r="AK11" s="658">
        <v>-922.69315697000002</v>
      </c>
      <c r="AL11" s="481"/>
      <c r="AM11" s="510">
        <v>-2103.611783784997</v>
      </c>
      <c r="AN11" s="508">
        <v>-838.1</v>
      </c>
      <c r="AO11" s="508">
        <v>-963.5</v>
      </c>
      <c r="AP11" s="508">
        <v>-1042.2</v>
      </c>
      <c r="AQ11" s="519">
        <v>-865.4</v>
      </c>
      <c r="AR11" s="519">
        <v>-922.69315697000002</v>
      </c>
      <c r="AT11" s="703">
        <v>0.50567532819698169</v>
      </c>
      <c r="AU11" s="639">
        <v>0.93008467335162326</v>
      </c>
      <c r="AW11" s="510">
        <v>-865.40000000000009</v>
      </c>
      <c r="AX11" s="510">
        <v>-922.69315697000002</v>
      </c>
      <c r="AY11" s="639">
        <v>6.6204248867575588E-2</v>
      </c>
    </row>
    <row r="12" spans="1:52" ht="13" x14ac:dyDescent="0.3">
      <c r="A12" s="154"/>
      <c r="B12" s="515" t="s">
        <v>42</v>
      </c>
      <c r="C12" s="520">
        <v>125.96857615513312</v>
      </c>
      <c r="D12" s="520">
        <v>212.65814431556066</v>
      </c>
      <c r="E12" s="520">
        <v>153.81343825988532</v>
      </c>
      <c r="F12" s="520">
        <v>313.40832631196758</v>
      </c>
      <c r="G12" s="520">
        <v>805.8484850425466</v>
      </c>
      <c r="H12" s="485"/>
      <c r="I12" s="520">
        <v>75.121746689889648</v>
      </c>
      <c r="J12" s="520">
        <v>-10.191895905946907</v>
      </c>
      <c r="K12" s="520">
        <v>75.446906113675283</v>
      </c>
      <c r="L12" s="520">
        <v>158.40381917517902</v>
      </c>
      <c r="M12" s="520">
        <v>298.78057607279732</v>
      </c>
      <c r="N12" s="509"/>
      <c r="O12" s="521">
        <v>79.593120402591268</v>
      </c>
      <c r="P12" s="520">
        <v>67.542166975893707</v>
      </c>
      <c r="Q12" s="520">
        <v>61.342701046450486</v>
      </c>
      <c r="R12" s="520">
        <v>12.534155322976858</v>
      </c>
      <c r="S12" s="520">
        <v>221.01214374791243</v>
      </c>
      <c r="T12" s="511"/>
      <c r="U12" s="520">
        <v>98.851359343928777</v>
      </c>
      <c r="V12" s="520">
        <v>114.39967399384238</v>
      </c>
      <c r="W12" s="520">
        <v>94.559496480000007</v>
      </c>
      <c r="X12" s="520">
        <v>123.416987772585</v>
      </c>
      <c r="Y12" s="520">
        <v>431.22751759035623</v>
      </c>
      <c r="Z12" s="495"/>
      <c r="AA12" s="520">
        <v>106.10000000000002</v>
      </c>
      <c r="AB12" s="520">
        <v>114.60000000000002</v>
      </c>
      <c r="AC12" s="520">
        <v>82.799999999999898</v>
      </c>
      <c r="AD12" s="520">
        <v>170.19999999999993</v>
      </c>
      <c r="AE12" s="520">
        <v>473.69999999999993</v>
      </c>
      <c r="AF12" s="528"/>
      <c r="AG12" s="520">
        <v>70.355690322232562</v>
      </c>
      <c r="AH12" s="520">
        <v>72.474654560000005</v>
      </c>
      <c r="AI12" s="659">
        <v>113.11380306000012</v>
      </c>
      <c r="AJ12" s="659">
        <v>161.68069402999987</v>
      </c>
      <c r="AK12" s="659">
        <v>417.62484197223239</v>
      </c>
      <c r="AL12" s="481"/>
      <c r="AM12" s="521">
        <v>805.8484850425466</v>
      </c>
      <c r="AN12" s="520">
        <v>298.78057607279732</v>
      </c>
      <c r="AO12" s="520">
        <v>221.01214374791243</v>
      </c>
      <c r="AP12" s="520">
        <v>431.22751759035623</v>
      </c>
      <c r="AQ12" s="522">
        <v>473.69999999999993</v>
      </c>
      <c r="AR12" s="522">
        <v>417.62484197223239</v>
      </c>
      <c r="AT12" s="704">
        <v>-5.005467667450092E-2</v>
      </c>
      <c r="AU12" s="649">
        <v>0.56073600828764159</v>
      </c>
      <c r="AW12" s="521">
        <v>473.69999999999987</v>
      </c>
      <c r="AX12" s="521">
        <v>417.62484197223256</v>
      </c>
      <c r="AY12" s="649">
        <v>-0.11837694327162196</v>
      </c>
    </row>
    <row r="13" spans="1:52" ht="13" x14ac:dyDescent="0.3">
      <c r="A13" s="523"/>
      <c r="B13" s="524" t="s">
        <v>43</v>
      </c>
      <c r="C13" s="525">
        <v>0.30045718599673049</v>
      </c>
      <c r="D13" s="525">
        <v>0.21253747944586129</v>
      </c>
      <c r="E13" s="525">
        <v>0.46950433508784228</v>
      </c>
      <c r="F13" s="525">
        <v>0.26970805005738935</v>
      </c>
      <c r="G13" s="525">
        <v>0.27697524990340838</v>
      </c>
      <c r="H13" s="485"/>
      <c r="I13" s="525">
        <v>0.38356042689770803</v>
      </c>
      <c r="J13" s="525">
        <v>-9.1033123402884358E-2</v>
      </c>
      <c r="K13" s="525">
        <v>0.34698776958103006</v>
      </c>
      <c r="L13" s="525">
        <v>0.25898430600925348</v>
      </c>
      <c r="M13" s="525">
        <v>0.26280735405375211</v>
      </c>
      <c r="N13" s="509"/>
      <c r="O13" s="526">
        <v>0.31497937211659471</v>
      </c>
      <c r="P13" s="525">
        <v>0.27109889825446087</v>
      </c>
      <c r="Q13" s="525">
        <v>0.28793617779505959</v>
      </c>
      <c r="R13" s="525">
        <v>2.6689190257801556E-2</v>
      </c>
      <c r="S13" s="525">
        <v>0.18658495391073693</v>
      </c>
      <c r="T13" s="511"/>
      <c r="U13" s="526">
        <v>0.23736591831434461</v>
      </c>
      <c r="V13" s="525">
        <v>0.31342404430687881</v>
      </c>
      <c r="W13" s="525">
        <v>0.26579612748388276</v>
      </c>
      <c r="X13" s="525">
        <v>0.36707540743320033</v>
      </c>
      <c r="Y13" s="525">
        <v>0.29266965116518645</v>
      </c>
      <c r="Z13" s="495"/>
      <c r="AA13" s="526">
        <v>0.4406146179401994</v>
      </c>
      <c r="AB13" s="526">
        <v>0.31492168178070901</v>
      </c>
      <c r="AC13" s="526">
        <v>0.26504481434058874</v>
      </c>
      <c r="AD13" s="526">
        <v>0.40331753554502359</v>
      </c>
      <c r="AE13" s="526">
        <v>0.35374505264730038</v>
      </c>
      <c r="AF13" s="528"/>
      <c r="AG13" s="526">
        <v>0.31275354813853867</v>
      </c>
      <c r="AH13" s="653">
        <v>0.35315061378465651</v>
      </c>
      <c r="AI13" s="660">
        <v>0.30626799438290242</v>
      </c>
      <c r="AJ13" s="660">
        <v>0.29896039507486688</v>
      </c>
      <c r="AK13" s="660">
        <v>0.31158638644099262</v>
      </c>
      <c r="AL13" s="481"/>
      <c r="AM13" s="526">
        <v>0.27697524990340838</v>
      </c>
      <c r="AN13" s="526">
        <v>0.26280735405375211</v>
      </c>
      <c r="AO13" s="526">
        <v>0.18658495391073693</v>
      </c>
      <c r="AP13" s="526">
        <v>0.29266965116518645</v>
      </c>
      <c r="AQ13" s="527">
        <v>0.35374505264730038</v>
      </c>
      <c r="AR13" s="527">
        <v>0.31158638644099262</v>
      </c>
      <c r="AT13" s="705">
        <v>-0.10435714047015671</v>
      </c>
      <c r="AU13" s="526">
        <v>-4.6882619401754089E-2</v>
      </c>
      <c r="AW13" s="653">
        <v>0.35374505264730033</v>
      </c>
      <c r="AX13" s="653">
        <v>0.31158638644099279</v>
      </c>
      <c r="AY13" s="526">
        <v>-4.2158666206307538E-2</v>
      </c>
    </row>
    <row r="14" spans="1:52" ht="13" x14ac:dyDescent="0.3">
      <c r="A14" s="154"/>
      <c r="B14" s="174" t="s">
        <v>44</v>
      </c>
      <c r="C14" s="508">
        <v>-46.800000000000004</v>
      </c>
      <c r="D14" s="508">
        <v>-94.699999999999989</v>
      </c>
      <c r="E14" s="508">
        <v>-72.599999999999994</v>
      </c>
      <c r="F14" s="508">
        <v>-127.6</v>
      </c>
      <c r="G14" s="508">
        <v>-341.7</v>
      </c>
      <c r="H14" s="485"/>
      <c r="I14" s="508">
        <v>-47.1</v>
      </c>
      <c r="J14" s="508">
        <v>-54.899999999999991</v>
      </c>
      <c r="K14" s="508">
        <v>-63.900000000000006</v>
      </c>
      <c r="L14" s="508">
        <v>-141</v>
      </c>
      <c r="M14" s="508">
        <v>-306.89999999999998</v>
      </c>
      <c r="N14" s="509"/>
      <c r="O14" s="510">
        <v>-49.5</v>
      </c>
      <c r="P14" s="508">
        <v>-50</v>
      </c>
      <c r="Q14" s="508">
        <v>-52.900000000000006</v>
      </c>
      <c r="R14" s="508">
        <v>-126.29999999999998</v>
      </c>
      <c r="S14" s="508">
        <v>-278.7</v>
      </c>
      <c r="T14" s="511"/>
      <c r="U14" s="508">
        <v>-46.099999999999994</v>
      </c>
      <c r="V14" s="508">
        <v>-57.300000000000004</v>
      </c>
      <c r="W14" s="508">
        <v>-36.700000000000003</v>
      </c>
      <c r="X14" s="508">
        <v>-55.199999999999989</v>
      </c>
      <c r="Y14" s="508">
        <v>-195.3</v>
      </c>
      <c r="Z14" s="495"/>
      <c r="AA14" s="508">
        <v>-42.9</v>
      </c>
      <c r="AB14" s="508">
        <v>-46.6</v>
      </c>
      <c r="AC14" s="508">
        <v>-51.59999999999998</v>
      </c>
      <c r="AD14" s="508">
        <v>-82.100000000000023</v>
      </c>
      <c r="AE14" s="508">
        <v>-223.20000000000002</v>
      </c>
      <c r="AF14" s="528"/>
      <c r="AG14" s="508">
        <v>-47.2</v>
      </c>
      <c r="AH14" s="508">
        <v>-52.091705650000009</v>
      </c>
      <c r="AI14" s="658">
        <v>-57.906743040000009</v>
      </c>
      <c r="AJ14" s="658">
        <v>-102.64710375999999</v>
      </c>
      <c r="AK14" s="658">
        <v>-259.84555244999996</v>
      </c>
      <c r="AL14" s="481"/>
      <c r="AM14" s="510">
        <v>-341.7</v>
      </c>
      <c r="AN14" s="510">
        <v>-306.89999999999998</v>
      </c>
      <c r="AO14" s="510">
        <v>-278.7</v>
      </c>
      <c r="AP14" s="510">
        <v>-195.3</v>
      </c>
      <c r="AQ14" s="529">
        <v>-223.20000000000002</v>
      </c>
      <c r="AR14" s="529">
        <v>-259.84555244999996</v>
      </c>
      <c r="AT14" s="703">
        <v>0.25026922971985344</v>
      </c>
      <c r="AU14" s="639">
        <v>0.11163077341085303</v>
      </c>
      <c r="AW14" s="510">
        <v>-223.2</v>
      </c>
      <c r="AX14" s="510">
        <v>-259.84555245000001</v>
      </c>
      <c r="AY14" s="639">
        <v>0.16418258266129038</v>
      </c>
    </row>
    <row r="15" spans="1:52" ht="13" outlineLevel="1" x14ac:dyDescent="0.3">
      <c r="A15" s="154"/>
      <c r="B15" s="530" t="s">
        <v>45</v>
      </c>
      <c r="C15" s="531">
        <v>-5.4</v>
      </c>
      <c r="D15" s="531">
        <v>-6.9</v>
      </c>
      <c r="E15" s="531">
        <v>-11.300000000000002</v>
      </c>
      <c r="F15" s="531">
        <v>-14.4</v>
      </c>
      <c r="G15" s="531">
        <v>-38</v>
      </c>
      <c r="H15" s="485"/>
      <c r="I15" s="531">
        <v>-5.6</v>
      </c>
      <c r="J15" s="531">
        <v>-4</v>
      </c>
      <c r="K15" s="531">
        <v>-7.4</v>
      </c>
      <c r="L15" s="531">
        <v>-7.8999999999999968</v>
      </c>
      <c r="M15" s="531">
        <v>-24.9</v>
      </c>
      <c r="N15" s="509"/>
      <c r="O15" s="532">
        <v>-3</v>
      </c>
      <c r="P15" s="532">
        <v>-4.9000000000000004</v>
      </c>
      <c r="Q15" s="532">
        <v>-4.4000000000000004</v>
      </c>
      <c r="R15" s="532">
        <v>-8.3999999999999986</v>
      </c>
      <c r="S15" s="532">
        <v>-20.7</v>
      </c>
      <c r="T15" s="511"/>
      <c r="U15" s="532">
        <v>-2.7</v>
      </c>
      <c r="V15" s="532">
        <v>-3.3</v>
      </c>
      <c r="W15" s="532">
        <v>-3.4000000000000004</v>
      </c>
      <c r="X15" s="532">
        <v>-6.2999999999999989</v>
      </c>
      <c r="Y15" s="532">
        <v>-15.7</v>
      </c>
      <c r="Z15" s="495"/>
      <c r="AA15" s="532">
        <v>-2.2000000000000002</v>
      </c>
      <c r="AB15" s="532">
        <v>-5</v>
      </c>
      <c r="AC15" s="532">
        <v>-6.1999999999999993</v>
      </c>
      <c r="AD15" s="532">
        <v>-10.900000000000002</v>
      </c>
      <c r="AE15" s="532">
        <v>-24.3</v>
      </c>
      <c r="AF15" s="495"/>
      <c r="AG15" s="532">
        <v>-3.1</v>
      </c>
      <c r="AH15" s="532">
        <v>-4.8719248999999998</v>
      </c>
      <c r="AI15" s="532">
        <v>-5.4145933900000003</v>
      </c>
      <c r="AJ15" s="532">
        <v>-8.7061869999999999</v>
      </c>
      <c r="AK15" s="532">
        <v>-22.092705289999998</v>
      </c>
      <c r="AL15" s="481"/>
      <c r="AM15" s="532">
        <v>-38</v>
      </c>
      <c r="AN15" s="532">
        <v>-24.9</v>
      </c>
      <c r="AO15" s="532">
        <v>-20.7</v>
      </c>
      <c r="AP15" s="532">
        <v>-15.7</v>
      </c>
      <c r="AQ15" s="533">
        <v>-24.3</v>
      </c>
      <c r="AR15" s="533">
        <v>-22.092705289999998</v>
      </c>
      <c r="AT15" s="706">
        <v>-0.20126724770642224</v>
      </c>
      <c r="AU15" s="633">
        <v>0.11138687503167399</v>
      </c>
      <c r="AW15" s="532">
        <v>-24.3</v>
      </c>
      <c r="AX15" s="532">
        <v>-22.092705289999998</v>
      </c>
      <c r="AY15" s="633">
        <v>-9.0835173251028967E-2</v>
      </c>
    </row>
    <row r="16" spans="1:52" ht="13" outlineLevel="1" x14ac:dyDescent="0.3">
      <c r="A16" s="154"/>
      <c r="B16" s="530" t="s">
        <v>46</v>
      </c>
      <c r="C16" s="531">
        <v>-24.8</v>
      </c>
      <c r="D16" s="531">
        <v>-31.499999999999993</v>
      </c>
      <c r="E16" s="531">
        <v>-29.5</v>
      </c>
      <c r="F16" s="531">
        <v>-69.399999999999977</v>
      </c>
      <c r="G16" s="531">
        <v>-155.19999999999999</v>
      </c>
      <c r="H16" s="485"/>
      <c r="I16" s="531">
        <v>-25.9</v>
      </c>
      <c r="J16" s="531">
        <v>-29.099999999999998</v>
      </c>
      <c r="K16" s="531">
        <v>-29.700000000000006</v>
      </c>
      <c r="L16" s="531">
        <v>-47.899999999999991</v>
      </c>
      <c r="M16" s="531">
        <v>-132.6</v>
      </c>
      <c r="N16" s="509"/>
      <c r="O16" s="532">
        <v>-27.2</v>
      </c>
      <c r="P16" s="532">
        <v>-19.800000000000004</v>
      </c>
      <c r="Q16" s="532">
        <v>-25.500000000000007</v>
      </c>
      <c r="R16" s="532">
        <v>-29.999999999999993</v>
      </c>
      <c r="S16" s="532">
        <v>-102.5</v>
      </c>
      <c r="T16" s="511"/>
      <c r="U16" s="532">
        <v>-22.9</v>
      </c>
      <c r="V16" s="532">
        <v>-25.200000000000003</v>
      </c>
      <c r="W16" s="532">
        <v>-22.600000000000005</v>
      </c>
      <c r="X16" s="532">
        <v>-27.899999999999991</v>
      </c>
      <c r="Y16" s="532">
        <v>-98.6</v>
      </c>
      <c r="Z16" s="495"/>
      <c r="AA16" s="532">
        <v>-22.4</v>
      </c>
      <c r="AB16" s="532">
        <v>-23.3</v>
      </c>
      <c r="AC16" s="532">
        <v>-23.399999999999991</v>
      </c>
      <c r="AD16" s="532">
        <v>-38.100000000000009</v>
      </c>
      <c r="AE16" s="532">
        <v>-107.2</v>
      </c>
      <c r="AF16" s="495"/>
      <c r="AG16" s="532">
        <v>-24.9</v>
      </c>
      <c r="AH16" s="532">
        <v>-26.956324990000002</v>
      </c>
      <c r="AI16" s="532">
        <v>-27.333202529999987</v>
      </c>
      <c r="AJ16" s="532">
        <v>-42.054290950000009</v>
      </c>
      <c r="AK16" s="532">
        <v>-121.24381846999999</v>
      </c>
      <c r="AL16" s="481"/>
      <c r="AM16" s="532">
        <v>-155.19999999999999</v>
      </c>
      <c r="AN16" s="532">
        <v>-132.6</v>
      </c>
      <c r="AO16" s="532">
        <v>-102.5</v>
      </c>
      <c r="AP16" s="532">
        <v>-98.6</v>
      </c>
      <c r="AQ16" s="533">
        <v>-107.2</v>
      </c>
      <c r="AR16" s="533">
        <v>-121.24381846999999</v>
      </c>
      <c r="AT16" s="706">
        <v>0.10378716404199473</v>
      </c>
      <c r="AU16" s="633">
        <v>1.3981043044250185E-2</v>
      </c>
      <c r="AW16" s="532">
        <v>-107.2</v>
      </c>
      <c r="AX16" s="532">
        <v>-121.24381846999999</v>
      </c>
      <c r="AY16" s="633">
        <v>0.13100576930970131</v>
      </c>
    </row>
    <row r="17" spans="1:51" ht="13" outlineLevel="1" x14ac:dyDescent="0.3">
      <c r="A17" s="154"/>
      <c r="B17" s="534" t="s">
        <v>47</v>
      </c>
      <c r="C17" s="531">
        <v>-16.5</v>
      </c>
      <c r="D17" s="531">
        <v>-17.899999999999999</v>
      </c>
      <c r="E17" s="531">
        <v>-31.499999999999996</v>
      </c>
      <c r="F17" s="531">
        <v>-26.400000000000013</v>
      </c>
      <c r="G17" s="531">
        <v>-92.3</v>
      </c>
      <c r="H17" s="485"/>
      <c r="I17" s="531">
        <v>-15.600000000000001</v>
      </c>
      <c r="J17" s="531">
        <v>-20.8</v>
      </c>
      <c r="K17" s="531">
        <v>-25.799999999999997</v>
      </c>
      <c r="L17" s="531">
        <v>-28.1</v>
      </c>
      <c r="M17" s="531">
        <v>-90.300000000000011</v>
      </c>
      <c r="N17" s="509"/>
      <c r="O17" s="532">
        <v>-18.3</v>
      </c>
      <c r="P17" s="532">
        <v>-18.799999999999997</v>
      </c>
      <c r="Q17" s="532">
        <v>-20.299999999999997</v>
      </c>
      <c r="R17" s="532">
        <v>-25.9</v>
      </c>
      <c r="S17" s="532">
        <v>-83.3</v>
      </c>
      <c r="T17" s="511"/>
      <c r="U17" s="532">
        <v>-16.5</v>
      </c>
      <c r="V17" s="532">
        <v>-18.7</v>
      </c>
      <c r="W17" s="532">
        <v>-22.2</v>
      </c>
      <c r="X17" s="532">
        <v>-19.3</v>
      </c>
      <c r="Y17" s="532">
        <v>-76.7</v>
      </c>
      <c r="Z17" s="495"/>
      <c r="AA17" s="532">
        <v>-16.8</v>
      </c>
      <c r="AB17" s="532">
        <v>-22.700000000000003</v>
      </c>
      <c r="AC17" s="532">
        <v>-18.29999999999999</v>
      </c>
      <c r="AD17" s="532">
        <v>-29.500000000000011</v>
      </c>
      <c r="AE17" s="532">
        <v>-87.300000000000011</v>
      </c>
      <c r="AF17" s="495"/>
      <c r="AG17" s="532">
        <v>-19.2</v>
      </c>
      <c r="AH17" s="532">
        <v>-20.263455760000003</v>
      </c>
      <c r="AI17" s="532">
        <v>-22.658947120000018</v>
      </c>
      <c r="AJ17" s="532">
        <v>-26.831672809999976</v>
      </c>
      <c r="AK17" s="532">
        <v>-88.954075689999996</v>
      </c>
      <c r="AL17" s="481"/>
      <c r="AM17" s="532">
        <v>-92.3</v>
      </c>
      <c r="AN17" s="532">
        <v>-90.300000000000011</v>
      </c>
      <c r="AO17" s="532">
        <v>-83.3</v>
      </c>
      <c r="AP17" s="532">
        <v>-76.7</v>
      </c>
      <c r="AQ17" s="533">
        <v>-87.300000000000011</v>
      </c>
      <c r="AR17" s="533">
        <v>-88.954075689999996</v>
      </c>
      <c r="AT17" s="706">
        <v>-9.0451769152543493E-2</v>
      </c>
      <c r="AU17" s="633">
        <v>0.11821731635374388</v>
      </c>
      <c r="AW17" s="532">
        <v>-87.3</v>
      </c>
      <c r="AX17" s="532">
        <v>-88.954075689999996</v>
      </c>
      <c r="AY17" s="633">
        <v>1.8947029667812032E-2</v>
      </c>
    </row>
    <row r="18" spans="1:51" ht="13" outlineLevel="1" x14ac:dyDescent="0.3">
      <c r="A18" s="154"/>
      <c r="B18" s="534" t="s">
        <v>48</v>
      </c>
      <c r="C18" s="531">
        <v>-9.9999999999999645E-2</v>
      </c>
      <c r="D18" s="531">
        <v>-38.4</v>
      </c>
      <c r="E18" s="531">
        <v>-0.29999999999999893</v>
      </c>
      <c r="F18" s="531">
        <v>-17.400000000000006</v>
      </c>
      <c r="G18" s="531">
        <v>-56.2</v>
      </c>
      <c r="H18" s="485"/>
      <c r="I18" s="531">
        <v>0</v>
      </c>
      <c r="J18" s="531">
        <v>-1</v>
      </c>
      <c r="K18" s="531">
        <v>-1</v>
      </c>
      <c r="L18" s="531">
        <v>-57.099999999999994</v>
      </c>
      <c r="M18" s="531">
        <v>-59.099999999999994</v>
      </c>
      <c r="N18" s="509"/>
      <c r="O18" s="532">
        <v>-1</v>
      </c>
      <c r="P18" s="532">
        <v>-6.5</v>
      </c>
      <c r="Q18" s="532">
        <v>-2.6999999999999993</v>
      </c>
      <c r="R18" s="532">
        <v>-62</v>
      </c>
      <c r="S18" s="532">
        <v>-72.2</v>
      </c>
      <c r="T18" s="511"/>
      <c r="U18" s="532">
        <v>-4</v>
      </c>
      <c r="V18" s="532">
        <v>-10.1</v>
      </c>
      <c r="W18" s="532">
        <v>11.5</v>
      </c>
      <c r="X18" s="532">
        <v>-1.6999999999999993</v>
      </c>
      <c r="Y18" s="532">
        <v>-4.3</v>
      </c>
      <c r="Z18" s="495"/>
      <c r="AA18" s="532">
        <v>-1.5</v>
      </c>
      <c r="AB18" s="532">
        <v>4.4000000000000004</v>
      </c>
      <c r="AC18" s="532">
        <v>-3.7</v>
      </c>
      <c r="AD18" s="532">
        <v>-3.6000000000000005</v>
      </c>
      <c r="AE18" s="532">
        <v>-4.4000000000000004</v>
      </c>
      <c r="AF18" s="495"/>
      <c r="AG18" s="532">
        <v>0</v>
      </c>
      <c r="AH18" s="532">
        <v>0</v>
      </c>
      <c r="AI18" s="532">
        <v>-2.4999999999999964</v>
      </c>
      <c r="AJ18" s="694">
        <v>-25.054953000000005</v>
      </c>
      <c r="AK18" s="694">
        <v>-27.554953000000001</v>
      </c>
      <c r="AL18" s="535"/>
      <c r="AM18" s="532">
        <v>-56.2</v>
      </c>
      <c r="AN18" s="532">
        <v>-59.099999999999994</v>
      </c>
      <c r="AO18" s="532">
        <v>-72.2</v>
      </c>
      <c r="AP18" s="532">
        <v>-4.3</v>
      </c>
      <c r="AQ18" s="533">
        <v>-4.4000000000000004</v>
      </c>
      <c r="AR18" s="533">
        <v>-27.554953000000001</v>
      </c>
      <c r="AT18" s="706">
        <v>5.9597091666666673</v>
      </c>
      <c r="AU18" s="633" t="e">
        <v>#DIV/0!</v>
      </c>
      <c r="AW18" s="532">
        <v>-4.4000000000000004</v>
      </c>
      <c r="AX18" s="532">
        <v>-27.554953000000001</v>
      </c>
      <c r="AY18" s="633">
        <v>5.2624893181818182</v>
      </c>
    </row>
    <row r="19" spans="1:51" ht="13" x14ac:dyDescent="0.3">
      <c r="A19" s="154"/>
      <c r="B19" s="174" t="s">
        <v>49</v>
      </c>
      <c r="C19" s="536">
        <v>8.977999999999998</v>
      </c>
      <c r="D19" s="536">
        <v>4.8864435024707866</v>
      </c>
      <c r="E19" s="536">
        <v>2.5329373731799194</v>
      </c>
      <c r="F19" s="536">
        <v>15.919308391395891</v>
      </c>
      <c r="G19" s="536">
        <v>32.316689267046598</v>
      </c>
      <c r="H19" s="485"/>
      <c r="I19" s="536">
        <v>8.8882174986332032</v>
      </c>
      <c r="J19" s="536">
        <v>9.6596239879700363</v>
      </c>
      <c r="K19" s="536">
        <v>12.661776886413286</v>
      </c>
      <c r="L19" s="536">
        <v>11.367193575267358</v>
      </c>
      <c r="M19" s="536">
        <v>42.576811948283883</v>
      </c>
      <c r="N19" s="509"/>
      <c r="O19" s="537">
        <v>5.0083294256476831</v>
      </c>
      <c r="P19" s="537">
        <v>3.3439800343523141</v>
      </c>
      <c r="Q19" s="537">
        <v>3.5763128700000024</v>
      </c>
      <c r="R19" s="537">
        <v>2.503416669999992</v>
      </c>
      <c r="S19" s="537">
        <v>14.432038999999993</v>
      </c>
      <c r="T19" s="511"/>
      <c r="U19" s="537">
        <v>8.5532070000000076</v>
      </c>
      <c r="V19" s="537">
        <v>12.144341759999989</v>
      </c>
      <c r="W19" s="537">
        <v>11.088032840000015</v>
      </c>
      <c r="X19" s="537">
        <v>-1.8735912900000322</v>
      </c>
      <c r="Y19" s="537">
        <v>29.911990309999979</v>
      </c>
      <c r="Z19" s="495"/>
      <c r="AA19" s="537">
        <v>4.6485645599999987</v>
      </c>
      <c r="AB19" s="537">
        <v>4.4427272999999996</v>
      </c>
      <c r="AC19" s="537">
        <v>11.037335179999971</v>
      </c>
      <c r="AD19" s="537">
        <v>4.4855875100000322</v>
      </c>
      <c r="AE19" s="537">
        <v>24.61421455</v>
      </c>
      <c r="AF19" s="495"/>
      <c r="AG19" s="537">
        <v>8.2618023999999934</v>
      </c>
      <c r="AH19" s="661">
        <v>36.200000000000003</v>
      </c>
      <c r="AI19" s="537">
        <v>8.4000000000000021</v>
      </c>
      <c r="AJ19" s="661">
        <v>18.66970349</v>
      </c>
      <c r="AK19" s="661">
        <v>71.531505890000005</v>
      </c>
      <c r="AL19" s="538"/>
      <c r="AM19" s="537">
        <v>32.316689267046598</v>
      </c>
      <c r="AN19" s="537">
        <v>42.576811948283883</v>
      </c>
      <c r="AO19" s="537">
        <v>14.432038999999993</v>
      </c>
      <c r="AP19" s="537">
        <v>29.911990309999979</v>
      </c>
      <c r="AQ19" s="539">
        <v>24.61421455</v>
      </c>
      <c r="AR19" s="539">
        <v>71.531505890000005</v>
      </c>
      <c r="AT19" s="707">
        <v>3.1621534410773018</v>
      </c>
      <c r="AU19" s="634">
        <v>-0.7679558011049723</v>
      </c>
      <c r="AW19" s="537">
        <v>24.61421455</v>
      </c>
      <c r="AX19" s="537">
        <v>71.531505890000005</v>
      </c>
      <c r="AY19" s="634">
        <v>1.9061055653307455</v>
      </c>
    </row>
    <row r="20" spans="1:51" ht="13" x14ac:dyDescent="0.3">
      <c r="A20" s="154"/>
      <c r="B20" s="540" t="s">
        <v>50</v>
      </c>
      <c r="C20" s="541">
        <v>88.146576155133118</v>
      </c>
      <c r="D20" s="541">
        <v>122.84458781803146</v>
      </c>
      <c r="E20" s="541">
        <v>83.746375633065242</v>
      </c>
      <c r="F20" s="541">
        <v>201.72763470336349</v>
      </c>
      <c r="G20" s="541">
        <v>496.46517430959318</v>
      </c>
      <c r="H20" s="485"/>
      <c r="I20" s="541">
        <v>36.909964188522849</v>
      </c>
      <c r="J20" s="541">
        <v>-55.432271917976863</v>
      </c>
      <c r="K20" s="541">
        <v>24.208683000088563</v>
      </c>
      <c r="L20" s="541">
        <v>28.771012750446374</v>
      </c>
      <c r="M20" s="541">
        <v>34.457388021081215</v>
      </c>
      <c r="N20" s="542"/>
      <c r="O20" s="543">
        <v>35.101449828238948</v>
      </c>
      <c r="P20" s="543">
        <v>20.88614701024602</v>
      </c>
      <c r="Q20" s="543">
        <v>12.019013916450483</v>
      </c>
      <c r="R20" s="543">
        <v>-111.26242800702313</v>
      </c>
      <c r="S20" s="543">
        <v>-43.255817252087581</v>
      </c>
      <c r="T20" s="511"/>
      <c r="U20" s="543">
        <v>61.304566343928791</v>
      </c>
      <c r="V20" s="543">
        <v>69.244015753842376</v>
      </c>
      <c r="W20" s="543">
        <v>68.947529320000015</v>
      </c>
      <c r="X20" s="543">
        <v>66.343396482584978</v>
      </c>
      <c r="Y20" s="543">
        <v>265.83950790035618</v>
      </c>
      <c r="Z20" s="495"/>
      <c r="AA20" s="543">
        <v>67.848564560000028</v>
      </c>
      <c r="AB20" s="543">
        <v>72.44272730000003</v>
      </c>
      <c r="AC20" s="543">
        <v>42.237335179999889</v>
      </c>
      <c r="AD20" s="543">
        <v>92.585587509999939</v>
      </c>
      <c r="AE20" s="543">
        <v>275.11421454999993</v>
      </c>
      <c r="AF20" s="495"/>
      <c r="AG20" s="543">
        <v>31.417492722232552</v>
      </c>
      <c r="AH20" s="543">
        <v>56.582948909999999</v>
      </c>
      <c r="AI20" s="543">
        <v>63.607060020000119</v>
      </c>
      <c r="AJ20" s="695">
        <v>77.70329375999988</v>
      </c>
      <c r="AK20" s="695">
        <v>229.31079541223244</v>
      </c>
      <c r="AL20" s="535"/>
      <c r="AM20" s="543">
        <v>496.46517430959318</v>
      </c>
      <c r="AN20" s="543">
        <v>34.457388021081215</v>
      </c>
      <c r="AO20" s="543">
        <v>-43.255817252087581</v>
      </c>
      <c r="AP20" s="543">
        <v>265.83950790035618</v>
      </c>
      <c r="AQ20" s="544">
        <v>275.11421454999993</v>
      </c>
      <c r="AR20" s="544">
        <v>229.31079541223244</v>
      </c>
      <c r="AT20" s="708">
        <v>-0.16074093333795236</v>
      </c>
      <c r="AU20" s="676">
        <v>0.12413830041224205</v>
      </c>
      <c r="AW20" s="674">
        <v>275.11421454999987</v>
      </c>
      <c r="AX20" s="674">
        <v>229.31079541223255</v>
      </c>
      <c r="AY20" s="676">
        <v>-0.16648874073150777</v>
      </c>
    </row>
    <row r="21" spans="1:51" ht="13" x14ac:dyDescent="0.3">
      <c r="A21" s="523"/>
      <c r="B21" s="545" t="s">
        <v>51</v>
      </c>
      <c r="C21" s="546">
        <v>0.21024507091516084</v>
      </c>
      <c r="D21" s="546">
        <v>0.12277488427467531</v>
      </c>
      <c r="E21" s="546">
        <v>0.25562972164489661</v>
      </c>
      <c r="F21" s="546">
        <v>0.17359962206101717</v>
      </c>
      <c r="G21" s="546">
        <v>0.17063823817386553</v>
      </c>
      <c r="H21" s="485"/>
      <c r="I21" s="546">
        <v>0.1884567684424503</v>
      </c>
      <c r="J21" s="546">
        <v>-0.49511620767898723</v>
      </c>
      <c r="K21" s="546">
        <v>0.11133812307742</v>
      </c>
      <c r="L21" s="546">
        <v>4.703952726112872E-2</v>
      </c>
      <c r="M21" s="546">
        <v>3.0308713814171825E-2</v>
      </c>
      <c r="N21" s="509"/>
      <c r="O21" s="547">
        <v>0.13890940035215538</v>
      </c>
      <c r="P21" s="546">
        <v>8.3832244311605852E-2</v>
      </c>
      <c r="Q21" s="546">
        <v>5.6415985421767324E-2</v>
      </c>
      <c r="R21" s="546">
        <v>-0.23691298161758639</v>
      </c>
      <c r="S21" s="546">
        <v>-3.6517833506731254E-2</v>
      </c>
      <c r="T21" s="511"/>
      <c r="U21" s="547">
        <v>0.14720702662732829</v>
      </c>
      <c r="V21" s="546">
        <v>0.18970980164494758</v>
      </c>
      <c r="W21" s="546">
        <v>0.19380376350368514</v>
      </c>
      <c r="X21" s="546">
        <v>0.19732315408006454</v>
      </c>
      <c r="Y21" s="546">
        <v>0.18042252145196133</v>
      </c>
      <c r="Z21" s="495"/>
      <c r="AA21" s="547">
        <v>0.28176314186046519</v>
      </c>
      <c r="AB21" s="547">
        <v>0.19907317202528174</v>
      </c>
      <c r="AC21" s="547">
        <v>0.1352027374519843</v>
      </c>
      <c r="AD21" s="547">
        <v>0.21939712680094775</v>
      </c>
      <c r="AE21" s="547">
        <v>0.20544710219550441</v>
      </c>
      <c r="AF21" s="528"/>
      <c r="AG21" s="547">
        <v>0.13966080465548258</v>
      </c>
      <c r="AH21" s="547">
        <v>0.27571436191902782</v>
      </c>
      <c r="AI21" s="547">
        <v>0.17222307246256169</v>
      </c>
      <c r="AJ21" s="696">
        <v>0.14367953787233023</v>
      </c>
      <c r="AK21" s="696">
        <v>0.17108685818828262</v>
      </c>
      <c r="AL21" s="548"/>
      <c r="AM21" s="547">
        <v>0.17063823817386553</v>
      </c>
      <c r="AN21" s="547">
        <v>3.0308713814171825E-2</v>
      </c>
      <c r="AO21" s="547">
        <v>-3.6517833506731254E-2</v>
      </c>
      <c r="AP21" s="547">
        <v>0.18042252145196133</v>
      </c>
      <c r="AQ21" s="549">
        <v>0.20544710219550441</v>
      </c>
      <c r="AR21" s="549">
        <v>0.17108685818828262</v>
      </c>
      <c r="AT21" s="709">
        <v>-7.5717588928617519E-2</v>
      </c>
      <c r="AU21" s="675">
        <v>-0.10349128945646613</v>
      </c>
      <c r="AW21" s="675">
        <v>0.20544710219550436</v>
      </c>
      <c r="AX21" s="675">
        <v>0.1710868581882827</v>
      </c>
      <c r="AY21" s="675">
        <v>-3.4360244007221652E-2</v>
      </c>
    </row>
    <row r="22" spans="1:51" ht="14.5" customHeight="1" x14ac:dyDescent="0.25">
      <c r="A22" s="154"/>
      <c r="B22" s="550" t="s">
        <v>52</v>
      </c>
      <c r="C22" s="551">
        <v>-10.9</v>
      </c>
      <c r="D22" s="551">
        <v>-11.6</v>
      </c>
      <c r="E22" s="551">
        <v>-11.999999999999998</v>
      </c>
      <c r="F22" s="551">
        <v>-12.600000000000003</v>
      </c>
      <c r="G22" s="551">
        <v>-47.1</v>
      </c>
      <c r="H22" s="485"/>
      <c r="I22" s="551">
        <v>-12.5</v>
      </c>
      <c r="J22" s="551">
        <v>-14.5</v>
      </c>
      <c r="K22" s="551">
        <v>-12.5</v>
      </c>
      <c r="L22" s="551">
        <v>-17.5</v>
      </c>
      <c r="M22" s="551">
        <v>-57</v>
      </c>
      <c r="N22" s="509"/>
      <c r="O22" s="552">
        <v>-13</v>
      </c>
      <c r="P22" s="552">
        <v>-15</v>
      </c>
      <c r="Q22" s="552">
        <v>-14</v>
      </c>
      <c r="R22" s="552">
        <v>-14.299999999999997</v>
      </c>
      <c r="S22" s="552">
        <v>-56.3</v>
      </c>
      <c r="T22" s="511"/>
      <c r="U22" s="552">
        <v>-13.6</v>
      </c>
      <c r="V22" s="552">
        <v>-13.200000000000001</v>
      </c>
      <c r="W22" s="552">
        <v>-13.599999999999996</v>
      </c>
      <c r="X22" s="552">
        <v>-11.700000000000001</v>
      </c>
      <c r="Y22" s="552">
        <v>-52.1</v>
      </c>
      <c r="Z22" s="495"/>
      <c r="AA22" s="552">
        <v>-12.8</v>
      </c>
      <c r="AB22" s="552">
        <v>-14.2</v>
      </c>
      <c r="AC22" s="552">
        <v>-11.600000000000001</v>
      </c>
      <c r="AD22" s="552">
        <v>-12.7</v>
      </c>
      <c r="AE22" s="552">
        <v>-51.3</v>
      </c>
      <c r="AF22" s="495"/>
      <c r="AG22" s="552">
        <v>-11.5</v>
      </c>
      <c r="AH22" s="552">
        <v>-12.5</v>
      </c>
      <c r="AI22" s="662">
        <v>-9.7000000000000028</v>
      </c>
      <c r="AJ22" s="662">
        <v>-12.467222000000001</v>
      </c>
      <c r="AK22" s="662">
        <v>-46.167222000000002</v>
      </c>
      <c r="AL22" s="553"/>
      <c r="AM22" s="552">
        <v>-47.1</v>
      </c>
      <c r="AN22" s="552">
        <v>-57</v>
      </c>
      <c r="AO22" s="552">
        <v>-56.3</v>
      </c>
      <c r="AP22" s="552">
        <v>-52.1</v>
      </c>
      <c r="AQ22" s="554">
        <v>-51.3</v>
      </c>
      <c r="AR22" s="554">
        <v>-46.167222000000002</v>
      </c>
      <c r="AT22" s="710">
        <v>-1.832897637795261E-2</v>
      </c>
      <c r="AU22" s="636">
        <v>-0.22399999999999975</v>
      </c>
      <c r="AW22" s="552">
        <v>-51.3</v>
      </c>
      <c r="AX22" s="552">
        <v>-46.167222000000002</v>
      </c>
      <c r="AY22" s="636">
        <v>-0.10005415204678347</v>
      </c>
    </row>
    <row r="23" spans="1:51" ht="14.5" customHeight="1" x14ac:dyDescent="0.25">
      <c r="A23" s="154"/>
      <c r="B23" s="550" t="s">
        <v>53</v>
      </c>
      <c r="C23" s="551">
        <v>-6.4</v>
      </c>
      <c r="D23" s="551">
        <v>1.7922088599999997</v>
      </c>
      <c r="E23" s="551">
        <v>-9.569246398551039</v>
      </c>
      <c r="F23" s="551">
        <v>5.6668012111339099</v>
      </c>
      <c r="G23" s="551">
        <v>-8.5102363274171307</v>
      </c>
      <c r="H23" s="485"/>
      <c r="I23" s="551">
        <v>-18.396565244463638</v>
      </c>
      <c r="J23" s="551">
        <v>3.5270000000000001</v>
      </c>
      <c r="K23" s="551">
        <v>-0.31054499999999896</v>
      </c>
      <c r="L23" s="551">
        <v>6.057804</v>
      </c>
      <c r="M23" s="551">
        <v>-9.1223062444636369</v>
      </c>
      <c r="N23" s="509"/>
      <c r="O23" s="552">
        <v>0.97305600000000003</v>
      </c>
      <c r="P23" s="552">
        <v>4.04950235</v>
      </c>
      <c r="Q23" s="552">
        <v>-5.6204065199999995</v>
      </c>
      <c r="R23" s="552">
        <v>-4.7198543599999994</v>
      </c>
      <c r="S23" s="552">
        <v>-5.3177025299999992</v>
      </c>
      <c r="T23" s="511"/>
      <c r="U23" s="552">
        <v>6.6750666500000007</v>
      </c>
      <c r="V23" s="552">
        <v>-3.5435572100000008</v>
      </c>
      <c r="W23" s="552">
        <v>-4.5657119999999995</v>
      </c>
      <c r="X23" s="552">
        <v>7.3631229299999994</v>
      </c>
      <c r="Y23" s="552">
        <v>5.928920370000001</v>
      </c>
      <c r="Z23" s="495"/>
      <c r="AA23" s="552">
        <v>3.1230799499999997</v>
      </c>
      <c r="AB23" s="552">
        <v>1.1515160000000004</v>
      </c>
      <c r="AC23" s="552">
        <v>-4.7417000000000264E-2</v>
      </c>
      <c r="AD23" s="552">
        <v>-1.04709444</v>
      </c>
      <c r="AE23" s="552">
        <v>3.28008451</v>
      </c>
      <c r="AF23" s="495"/>
      <c r="AG23" s="552">
        <v>9.3350000000000044E-2</v>
      </c>
      <c r="AH23" s="552">
        <v>2.1</v>
      </c>
      <c r="AI23" s="552">
        <v>-4</v>
      </c>
      <c r="AJ23" s="662">
        <v>-13.5</v>
      </c>
      <c r="AK23" s="662">
        <v>-15.306649999999999</v>
      </c>
      <c r="AL23" s="553"/>
      <c r="AM23" s="552">
        <v>-8.5102363274171307</v>
      </c>
      <c r="AN23" s="552">
        <v>-9.1223062444636369</v>
      </c>
      <c r="AO23" s="552">
        <v>-5.3177025299999992</v>
      </c>
      <c r="AP23" s="552">
        <v>5.928920370000001</v>
      </c>
      <c r="AQ23" s="554">
        <v>3.28008451</v>
      </c>
      <c r="AR23" s="554">
        <v>-15.306649999999999</v>
      </c>
      <c r="AT23" s="710">
        <v>11.892819868282368</v>
      </c>
      <c r="AU23" s="636">
        <v>-2.9047619047619047</v>
      </c>
      <c r="AW23" s="552">
        <v>3.28008451</v>
      </c>
      <c r="AX23" s="552">
        <v>-15.306649999999999</v>
      </c>
      <c r="AY23" s="636">
        <v>-5.6665413507897693</v>
      </c>
    </row>
    <row r="24" spans="1:51" ht="13" x14ac:dyDescent="0.3">
      <c r="A24" s="154"/>
      <c r="B24" s="555" t="s">
        <v>54</v>
      </c>
      <c r="C24" s="556">
        <v>70.846576155133121</v>
      </c>
      <c r="D24" s="556">
        <v>113.03679667803146</v>
      </c>
      <c r="E24" s="556">
        <v>62.177129234514204</v>
      </c>
      <c r="F24" s="556">
        <v>194.7944359144974</v>
      </c>
      <c r="G24" s="556">
        <v>440.85493798217607</v>
      </c>
      <c r="H24" s="485"/>
      <c r="I24" s="556">
        <v>6.0133989440592117</v>
      </c>
      <c r="J24" s="556">
        <v>-66.405271917976862</v>
      </c>
      <c r="K24" s="556">
        <v>11.398138000088563</v>
      </c>
      <c r="L24" s="556">
        <v>17.328816750446375</v>
      </c>
      <c r="M24" s="556">
        <v>-31.664918223382415</v>
      </c>
      <c r="O24" s="557">
        <v>23.074505828238948</v>
      </c>
      <c r="P24" s="557">
        <v>9.9356493602460212</v>
      </c>
      <c r="Q24" s="557">
        <v>-7.6013926035495167</v>
      </c>
      <c r="R24" s="557">
        <v>-130.28228236702313</v>
      </c>
      <c r="S24" s="557">
        <v>-104.87351978208758</v>
      </c>
      <c r="T24" s="511"/>
      <c r="U24" s="557">
        <v>54.379632993928794</v>
      </c>
      <c r="V24" s="557">
        <v>52.50045854384237</v>
      </c>
      <c r="W24" s="557">
        <v>50.781817320000016</v>
      </c>
      <c r="X24" s="557">
        <v>62.006519412584979</v>
      </c>
      <c r="Y24" s="557">
        <v>219.66842827035617</v>
      </c>
      <c r="Z24" s="495"/>
      <c r="AA24" s="557">
        <v>58.171644510000029</v>
      </c>
      <c r="AB24" s="557">
        <v>59.394243300000028</v>
      </c>
      <c r="AC24" s="557">
        <v>30.589918179999888</v>
      </c>
      <c r="AD24" s="557">
        <v>78.838493069999942</v>
      </c>
      <c r="AE24" s="557">
        <v>227.09429905999994</v>
      </c>
      <c r="AF24" s="495"/>
      <c r="AG24" s="557">
        <v>20.010842722232553</v>
      </c>
      <c r="AH24" s="557">
        <v>46.18294891</v>
      </c>
      <c r="AI24" s="557">
        <v>49.907060020000117</v>
      </c>
      <c r="AJ24" s="697">
        <v>51.736071759999881</v>
      </c>
      <c r="AK24" s="697">
        <v>167.83692341223244</v>
      </c>
      <c r="AL24" s="558"/>
      <c r="AM24" s="557">
        <v>440.85493798217607</v>
      </c>
      <c r="AN24" s="557">
        <v>-31.664918223382415</v>
      </c>
      <c r="AO24" s="557">
        <v>-104.87351978208758</v>
      </c>
      <c r="AP24" s="557">
        <v>219.66842827035617</v>
      </c>
      <c r="AQ24" s="559">
        <v>227.09429905999994</v>
      </c>
      <c r="AR24" s="559">
        <v>167.83692341223244</v>
      </c>
      <c r="AT24" s="711">
        <v>-0.34377142756820678</v>
      </c>
      <c r="AU24" s="637">
        <v>8.0638226832538518E-2</v>
      </c>
      <c r="AW24" s="557">
        <v>227.09429905999988</v>
      </c>
      <c r="AX24" s="557">
        <v>167.83692341223255</v>
      </c>
      <c r="AY24" s="637">
        <v>-0.26093731059321368</v>
      </c>
    </row>
    <row r="25" spans="1:51" ht="13" x14ac:dyDescent="0.25">
      <c r="A25" s="154"/>
      <c r="B25" s="550" t="s">
        <v>55</v>
      </c>
      <c r="C25" s="560">
        <v>5.6379999999999999</v>
      </c>
      <c r="D25" s="560">
        <v>8.2876989396230485</v>
      </c>
      <c r="E25" s="560">
        <v>12.670601447409698</v>
      </c>
      <c r="F25" s="560">
        <v>11.996404659319944</v>
      </c>
      <c r="G25" s="560">
        <v>38.592705046352698</v>
      </c>
      <c r="H25" s="485"/>
      <c r="I25" s="560">
        <v>16.701999614570333</v>
      </c>
      <c r="J25" s="560">
        <v>5.2589954896712925</v>
      </c>
      <c r="K25" s="560">
        <v>6.6977041527828618</v>
      </c>
      <c r="L25" s="560">
        <v>4.8640815330180587</v>
      </c>
      <c r="M25" s="560">
        <v>33.522780790042539</v>
      </c>
      <c r="N25" s="509"/>
      <c r="O25" s="561">
        <v>4.0128128876669988</v>
      </c>
      <c r="P25" s="561">
        <v>4.3692321023330019</v>
      </c>
      <c r="Q25" s="561">
        <v>4.7440936499999964</v>
      </c>
      <c r="R25" s="561">
        <v>9.5893702300000037</v>
      </c>
      <c r="S25" s="561">
        <v>22.715508870000001</v>
      </c>
      <c r="T25" s="511"/>
      <c r="U25" s="561">
        <v>4.8566705300000006</v>
      </c>
      <c r="V25" s="561">
        <v>5.3386106</v>
      </c>
      <c r="W25" s="561">
        <v>5.3172273399999996</v>
      </c>
      <c r="X25" s="561">
        <v>13.75456142</v>
      </c>
      <c r="Y25" s="561">
        <v>29.267069889999998</v>
      </c>
      <c r="Z25" s="495"/>
      <c r="AA25" s="561">
        <v>8.3923172599999987</v>
      </c>
      <c r="AB25" s="561">
        <v>10.651309139999997</v>
      </c>
      <c r="AC25" s="561">
        <v>11.93780606</v>
      </c>
      <c r="AD25" s="561">
        <v>17.315376000000001</v>
      </c>
      <c r="AE25" s="561">
        <v>48.296808459999994</v>
      </c>
      <c r="AF25" s="495"/>
      <c r="AG25" s="561">
        <v>11.965142200000001</v>
      </c>
      <c r="AH25" s="663">
        <v>10.7</v>
      </c>
      <c r="AI25" s="561">
        <v>13.7</v>
      </c>
      <c r="AJ25" s="663">
        <v>4.1630505100000006</v>
      </c>
      <c r="AK25" s="663">
        <v>40.528192709999992</v>
      </c>
      <c r="AL25" s="562"/>
      <c r="AM25" s="561">
        <v>38.592705046352698</v>
      </c>
      <c r="AN25" s="561">
        <v>33.522780790042539</v>
      </c>
      <c r="AO25" s="561">
        <v>22.715508870000001</v>
      </c>
      <c r="AP25" s="561">
        <v>29.267069889999998</v>
      </c>
      <c r="AQ25" s="563">
        <v>48.296808459999994</v>
      </c>
      <c r="AR25" s="563">
        <v>40.528192709999992</v>
      </c>
      <c r="AT25" s="712">
        <v>-0.759574928664558</v>
      </c>
      <c r="AU25" s="638">
        <v>0.28037383177570097</v>
      </c>
      <c r="AW25" s="561">
        <v>48.296808459999994</v>
      </c>
      <c r="AX25" s="561">
        <v>40.528192709999992</v>
      </c>
      <c r="AY25" s="638">
        <v>-0.16085153445354605</v>
      </c>
    </row>
    <row r="26" spans="1:51" ht="13" x14ac:dyDescent="0.25">
      <c r="A26" s="154"/>
      <c r="B26" s="174" t="s">
        <v>56</v>
      </c>
      <c r="C26" s="508">
        <v>-28.2950766337418</v>
      </c>
      <c r="D26" s="508">
        <v>-34.696938917894492</v>
      </c>
      <c r="E26" s="508">
        <v>-28.650865304028912</v>
      </c>
      <c r="F26" s="508">
        <v>-25.864521977121782</v>
      </c>
      <c r="G26" s="508">
        <v>-117.50740283278698</v>
      </c>
      <c r="H26" s="485"/>
      <c r="I26" s="508">
        <v>-27.774000000000001</v>
      </c>
      <c r="J26" s="508">
        <v>-31.14</v>
      </c>
      <c r="K26" s="508">
        <v>-34.739000000000004</v>
      </c>
      <c r="L26" s="508">
        <v>-39.131</v>
      </c>
      <c r="M26" s="508">
        <v>-132.80000000000001</v>
      </c>
      <c r="N26" s="509"/>
      <c r="O26" s="510">
        <v>-36.200000000000003</v>
      </c>
      <c r="P26" s="510">
        <v>-35.700000000000003</v>
      </c>
      <c r="Q26" s="510">
        <v>-37.5</v>
      </c>
      <c r="R26" s="510">
        <v>-35.299999999999983</v>
      </c>
      <c r="S26" s="510">
        <v>-144.69999999999999</v>
      </c>
      <c r="T26" s="511"/>
      <c r="U26" s="510">
        <v>-34.9</v>
      </c>
      <c r="V26" s="510">
        <v>-35.699999999999996</v>
      </c>
      <c r="W26" s="510">
        <v>-36.300000000000004</v>
      </c>
      <c r="X26" s="510">
        <v>-36.6</v>
      </c>
      <c r="Y26" s="510">
        <v>-143.5</v>
      </c>
      <c r="Z26" s="495"/>
      <c r="AA26" s="510">
        <v>-34</v>
      </c>
      <c r="AB26" s="510">
        <v>-44.3</v>
      </c>
      <c r="AC26" s="510">
        <v>-38.799999999999997</v>
      </c>
      <c r="AD26" s="510">
        <v>-40</v>
      </c>
      <c r="AE26" s="510">
        <v>-157.1</v>
      </c>
      <c r="AF26" s="495"/>
      <c r="AG26" s="510">
        <v>-39.299999999999997</v>
      </c>
      <c r="AH26" s="510">
        <v>-39.136648730000005</v>
      </c>
      <c r="AI26" s="510">
        <v>-35.331117550000002</v>
      </c>
      <c r="AJ26" s="510">
        <v>-34.988447170000001</v>
      </c>
      <c r="AK26" s="510">
        <v>-148.75621345000002</v>
      </c>
      <c r="AL26" s="535"/>
      <c r="AM26" s="510">
        <v>-117.50740283278698</v>
      </c>
      <c r="AN26" s="510">
        <v>-132.80000000000001</v>
      </c>
      <c r="AO26" s="510">
        <v>-144.69999999999999</v>
      </c>
      <c r="AP26" s="510">
        <v>-143.5</v>
      </c>
      <c r="AQ26" s="529">
        <v>-157.1</v>
      </c>
      <c r="AR26" s="529">
        <v>-148.75621345000002</v>
      </c>
      <c r="AT26" s="703">
        <v>-0.12528882075000003</v>
      </c>
      <c r="AU26" s="639">
        <v>-9.7237022164416764E-2</v>
      </c>
      <c r="AW26" s="510">
        <v>-157.1</v>
      </c>
      <c r="AX26" s="510">
        <v>-148.75621345000002</v>
      </c>
      <c r="AY26" s="639">
        <v>-5.3111308402291391E-2</v>
      </c>
    </row>
    <row r="27" spans="1:51" ht="13" x14ac:dyDescent="0.25">
      <c r="A27" s="154"/>
      <c r="B27" s="174" t="s">
        <v>57</v>
      </c>
      <c r="C27" s="508">
        <v>-7.0328154971855277</v>
      </c>
      <c r="D27" s="508">
        <v>-1.1909371553249468</v>
      </c>
      <c r="E27" s="508">
        <v>4.268644831646597</v>
      </c>
      <c r="F27" s="508">
        <v>23.813793662619506</v>
      </c>
      <c r="G27" s="508">
        <v>19.85868584175563</v>
      </c>
      <c r="H27" s="485"/>
      <c r="I27" s="508">
        <v>-4.1829999999999998</v>
      </c>
      <c r="J27" s="508">
        <v>-9.2279999999999998</v>
      </c>
      <c r="K27" s="508">
        <v>-1.0090000000000021</v>
      </c>
      <c r="L27" s="508">
        <v>-50.300000000000004</v>
      </c>
      <c r="M27" s="508">
        <v>-64.7</v>
      </c>
      <c r="N27" s="509"/>
      <c r="O27" s="510">
        <v>8.6999999999999993</v>
      </c>
      <c r="P27" s="510">
        <v>-5.3999999999999995</v>
      </c>
      <c r="Q27" s="510">
        <v>1.2000000000000002</v>
      </c>
      <c r="R27" s="510">
        <v>8.5</v>
      </c>
      <c r="S27" s="510">
        <v>13</v>
      </c>
      <c r="T27" s="511"/>
      <c r="U27" s="510">
        <v>11.4</v>
      </c>
      <c r="V27" s="510">
        <v>10.1</v>
      </c>
      <c r="W27" s="510">
        <v>6.6000000000000005</v>
      </c>
      <c r="X27" s="510">
        <v>-9.9999999999999867E-2</v>
      </c>
      <c r="Y27" s="510">
        <v>28</v>
      </c>
      <c r="Z27" s="495"/>
      <c r="AA27" s="510">
        <v>-5</v>
      </c>
      <c r="AB27" s="510">
        <v>19.3</v>
      </c>
      <c r="AC27" s="510">
        <v>11.099999999999998</v>
      </c>
      <c r="AD27" s="510">
        <v>-3.2999999999999972</v>
      </c>
      <c r="AE27" s="510">
        <v>22.1</v>
      </c>
      <c r="AF27" s="495"/>
      <c r="AG27" s="510">
        <v>13.4</v>
      </c>
      <c r="AH27" s="510">
        <v>8.8977703399999992</v>
      </c>
      <c r="AI27" s="510">
        <v>13.830009760000005</v>
      </c>
      <c r="AJ27" s="510">
        <v>65.400000000000006</v>
      </c>
      <c r="AK27" s="510">
        <v>101.5277801</v>
      </c>
      <c r="AL27" s="538"/>
      <c r="AM27" s="510">
        <v>19.85868584175563</v>
      </c>
      <c r="AN27" s="510">
        <v>-64.7</v>
      </c>
      <c r="AO27" s="510">
        <v>13</v>
      </c>
      <c r="AP27" s="510">
        <v>28</v>
      </c>
      <c r="AQ27" s="529">
        <v>22.1</v>
      </c>
      <c r="AR27" s="529">
        <v>101.5277801</v>
      </c>
      <c r="AT27" s="703">
        <v>-20.818181818181838</v>
      </c>
      <c r="AU27" s="639">
        <v>0.5543230755043298</v>
      </c>
      <c r="AW27" s="510">
        <v>22.1</v>
      </c>
      <c r="AX27" s="510">
        <v>101.5277801</v>
      </c>
      <c r="AY27" s="639">
        <v>3.5940171990950223</v>
      </c>
    </row>
    <row r="28" spans="1:51" ht="13" x14ac:dyDescent="0.25">
      <c r="A28" s="154"/>
      <c r="B28" s="174" t="s">
        <v>58</v>
      </c>
      <c r="C28" s="508">
        <v>0</v>
      </c>
      <c r="D28" s="508">
        <v>0</v>
      </c>
      <c r="E28" s="508">
        <v>0</v>
      </c>
      <c r="F28" s="508">
        <v>0</v>
      </c>
      <c r="G28" s="508">
        <v>0</v>
      </c>
      <c r="H28" s="485"/>
      <c r="I28" s="508">
        <v>0</v>
      </c>
      <c r="J28" s="508">
        <v>0</v>
      </c>
      <c r="K28" s="508">
        <v>0</v>
      </c>
      <c r="L28" s="508">
        <v>0</v>
      </c>
      <c r="M28" s="508">
        <v>0</v>
      </c>
      <c r="N28" s="509"/>
      <c r="O28" s="510">
        <v>0</v>
      </c>
      <c r="P28" s="510">
        <v>0</v>
      </c>
      <c r="Q28" s="510">
        <v>0</v>
      </c>
      <c r="R28" s="510">
        <v>0</v>
      </c>
      <c r="S28" s="510">
        <v>0</v>
      </c>
      <c r="T28" s="511"/>
      <c r="U28" s="510">
        <v>0</v>
      </c>
      <c r="V28" s="510">
        <v>0</v>
      </c>
      <c r="W28" s="510">
        <v>-1.2</v>
      </c>
      <c r="X28" s="510">
        <v>1.2</v>
      </c>
      <c r="Y28" s="510">
        <v>0</v>
      </c>
      <c r="Z28" s="495"/>
      <c r="AA28" s="510">
        <v>0</v>
      </c>
      <c r="AB28" s="510">
        <v>0</v>
      </c>
      <c r="AC28" s="510">
        <v>-1.4</v>
      </c>
      <c r="AD28" s="510">
        <v>-0.10000000000000009</v>
      </c>
      <c r="AE28" s="510">
        <v>-1.5</v>
      </c>
      <c r="AF28" s="495"/>
      <c r="AG28" s="510">
        <v>4.3</v>
      </c>
      <c r="AH28" s="510">
        <v>-0.24576599999999962</v>
      </c>
      <c r="AI28" s="510">
        <v>-4.0728580000000001</v>
      </c>
      <c r="AJ28" s="693">
        <v>2.6</v>
      </c>
      <c r="AK28" s="693">
        <v>2.5813760000000001</v>
      </c>
      <c r="AL28" s="538"/>
      <c r="AM28" s="510">
        <v>0</v>
      </c>
      <c r="AN28" s="510">
        <v>0</v>
      </c>
      <c r="AO28" s="510">
        <v>0</v>
      </c>
      <c r="AP28" s="510">
        <v>0</v>
      </c>
      <c r="AQ28" s="529">
        <v>-1.5</v>
      </c>
      <c r="AR28" s="529">
        <v>2.5813760000000001</v>
      </c>
      <c r="AT28" s="703">
        <v>-26.999999999999979</v>
      </c>
      <c r="AU28" s="639">
        <v>15.572097035391415</v>
      </c>
      <c r="AW28" s="510">
        <v>-1.5</v>
      </c>
      <c r="AX28" s="510">
        <v>2.5813760000000001</v>
      </c>
      <c r="AY28" s="639">
        <v>-2.7209173333333334</v>
      </c>
    </row>
    <row r="29" spans="1:51" ht="13" x14ac:dyDescent="0.3">
      <c r="A29" s="154"/>
      <c r="B29" s="555" t="s">
        <v>59</v>
      </c>
      <c r="C29" s="556">
        <v>41.156684024205802</v>
      </c>
      <c r="D29" s="556">
        <v>85.436619544435075</v>
      </c>
      <c r="E29" s="556">
        <v>50.465510209541591</v>
      </c>
      <c r="F29" s="556">
        <v>204.74011225931508</v>
      </c>
      <c r="G29" s="556">
        <v>381.79892603749744</v>
      </c>
      <c r="H29" s="485"/>
      <c r="I29" s="556">
        <v>-9.2416014413704559</v>
      </c>
      <c r="J29" s="556">
        <v>-101.51427642830556</v>
      </c>
      <c r="K29" s="556">
        <v>-17.652157847128578</v>
      </c>
      <c r="L29" s="556">
        <v>-67.238101716535567</v>
      </c>
      <c r="M29" s="556">
        <v>-195.64213743333988</v>
      </c>
      <c r="N29" s="509"/>
      <c r="O29" s="557">
        <v>-0.41268128409405591</v>
      </c>
      <c r="P29" s="557">
        <v>-26.795118537420979</v>
      </c>
      <c r="Q29" s="557">
        <v>-39.157298953549514</v>
      </c>
      <c r="R29" s="557">
        <v>-147.4929121370231</v>
      </c>
      <c r="S29" s="557">
        <v>-213.85801091208756</v>
      </c>
      <c r="T29" s="511"/>
      <c r="U29" s="557">
        <v>35.736303523928797</v>
      </c>
      <c r="V29" s="557">
        <v>32.239069143842379</v>
      </c>
      <c r="W29" s="557">
        <v>25.199044660000016</v>
      </c>
      <c r="X29" s="557">
        <v>40.26108083258498</v>
      </c>
      <c r="Y29" s="557">
        <v>133.43549816035616</v>
      </c>
      <c r="Z29" s="495"/>
      <c r="AA29" s="557">
        <v>27.56396177000002</v>
      </c>
      <c r="AB29" s="557">
        <v>45.045552440000023</v>
      </c>
      <c r="AC29" s="557">
        <v>13.427724239999884</v>
      </c>
      <c r="AD29" s="557">
        <v>52.753869069999944</v>
      </c>
      <c r="AE29" s="557">
        <v>138.89110751999993</v>
      </c>
      <c r="AF29" s="495"/>
      <c r="AG29" s="557">
        <v>10.375984922232558</v>
      </c>
      <c r="AH29" s="557">
        <v>26.398304519999993</v>
      </c>
      <c r="AI29" s="557">
        <v>38.033094230000117</v>
      </c>
      <c r="AJ29" s="557">
        <v>88.910675099999878</v>
      </c>
      <c r="AK29" s="557">
        <v>163.71805877223241</v>
      </c>
      <c r="AL29" s="564"/>
      <c r="AM29" s="557">
        <v>381.79892603749744</v>
      </c>
      <c r="AN29" s="557">
        <v>-195.64213743333988</v>
      </c>
      <c r="AO29" s="557">
        <v>-213.85801091208756</v>
      </c>
      <c r="AP29" s="557">
        <v>133.43549816035616</v>
      </c>
      <c r="AQ29" s="559">
        <v>138.89110751999993</v>
      </c>
      <c r="AR29" s="559">
        <v>163.71805877223241</v>
      </c>
      <c r="AT29" s="711">
        <v>0.6853868098664555</v>
      </c>
      <c r="AU29" s="637">
        <v>0.44074003696659103</v>
      </c>
      <c r="AW29" s="557">
        <v>138.89110751999988</v>
      </c>
      <c r="AX29" s="557">
        <v>163.71805877223255</v>
      </c>
      <c r="AY29" s="637">
        <v>0.17875119361876846</v>
      </c>
    </row>
    <row r="30" spans="1:51" ht="13" x14ac:dyDescent="0.3">
      <c r="A30" s="154"/>
      <c r="B30" s="565"/>
      <c r="C30" s="541"/>
      <c r="D30" s="541"/>
      <c r="E30" s="541"/>
      <c r="F30" s="541"/>
      <c r="G30" s="541"/>
      <c r="H30" s="485"/>
      <c r="I30" s="541"/>
      <c r="J30" s="541"/>
      <c r="K30" s="541"/>
      <c r="L30" s="541"/>
      <c r="M30" s="541"/>
      <c r="N30" s="509"/>
      <c r="O30" s="543"/>
      <c r="P30" s="543"/>
      <c r="Q30" s="543"/>
      <c r="R30" s="543"/>
      <c r="S30" s="543"/>
      <c r="T30" s="511"/>
      <c r="U30" s="543"/>
      <c r="V30" s="543"/>
      <c r="W30" s="543"/>
      <c r="X30" s="543"/>
      <c r="Y30" s="543"/>
      <c r="Z30" s="495"/>
      <c r="AA30" s="543"/>
      <c r="AB30" s="543"/>
      <c r="AC30" s="543"/>
      <c r="AD30" s="543"/>
      <c r="AE30" s="635">
        <v>0.10371974275259499</v>
      </c>
      <c r="AF30" s="528"/>
      <c r="AG30" s="635"/>
      <c r="AH30" s="635"/>
      <c r="AI30" s="635"/>
      <c r="AJ30" s="635"/>
      <c r="AK30" s="635">
        <v>0.12214866837678619</v>
      </c>
      <c r="AL30" s="564"/>
      <c r="AM30" s="543"/>
      <c r="AN30" s="543"/>
      <c r="AO30" s="543"/>
      <c r="AP30" s="543"/>
      <c r="AQ30" s="544"/>
      <c r="AR30" s="544">
        <v>0.12214866837678619</v>
      </c>
      <c r="AT30" s="713"/>
      <c r="AU30" s="635"/>
      <c r="AW30" s="543">
        <v>0</v>
      </c>
      <c r="AX30" s="543">
        <v>0</v>
      </c>
      <c r="AY30" s="635"/>
    </row>
    <row r="31" spans="1:51" ht="15.65" customHeight="1" x14ac:dyDescent="0.3">
      <c r="A31" s="154"/>
      <c r="B31" s="565" t="s">
        <v>60</v>
      </c>
      <c r="C31" s="541">
        <v>41.156684024205802</v>
      </c>
      <c r="D31" s="541">
        <v>85.436619544435075</v>
      </c>
      <c r="E31" s="541">
        <v>50.465510209541591</v>
      </c>
      <c r="F31" s="541">
        <v>204.74011225931508</v>
      </c>
      <c r="G31" s="541">
        <v>381.79892603749744</v>
      </c>
      <c r="H31" s="485">
        <v>0</v>
      </c>
      <c r="I31" s="541">
        <v>-9.2416014413704559</v>
      </c>
      <c r="J31" s="541">
        <v>-101.51427642830556</v>
      </c>
      <c r="K31" s="541">
        <v>-17.652157847128578</v>
      </c>
      <c r="L31" s="541">
        <v>-67.238101716535567</v>
      </c>
      <c r="M31" s="541">
        <v>-195.64213743333988</v>
      </c>
      <c r="N31" s="509"/>
      <c r="O31" s="543">
        <v>-0.41268128409405591</v>
      </c>
      <c r="P31" s="543">
        <v>-26.795118537420979</v>
      </c>
      <c r="Q31" s="543">
        <v>-39.157298953549514</v>
      </c>
      <c r="R31" s="543">
        <v>-147.4929121370231</v>
      </c>
      <c r="S31" s="543">
        <v>-213.85801091208756</v>
      </c>
      <c r="T31" s="511">
        <v>0</v>
      </c>
      <c r="U31" s="543">
        <v>35.736303523928797</v>
      </c>
      <c r="V31" s="543">
        <v>32.239069143842379</v>
      </c>
      <c r="W31" s="543">
        <v>26.399044660000015</v>
      </c>
      <c r="X31" s="543">
        <v>39.061080832584977</v>
      </c>
      <c r="Y31" s="543">
        <v>133.43549816035616</v>
      </c>
      <c r="Z31" s="495"/>
      <c r="AA31" s="543">
        <v>27.56396177000002</v>
      </c>
      <c r="AB31" s="543">
        <v>45.045552440000023</v>
      </c>
      <c r="AC31" s="543">
        <v>14.827724239999885</v>
      </c>
      <c r="AD31" s="543">
        <v>52.853869069999945</v>
      </c>
      <c r="AE31" s="543">
        <v>140.39110751999993</v>
      </c>
      <c r="AF31" s="495"/>
      <c r="AG31" s="543">
        <v>6.0759849222325588</v>
      </c>
      <c r="AH31" s="543">
        <v>26.644070519999993</v>
      </c>
      <c r="AI31" s="543">
        <v>42.105952230000121</v>
      </c>
      <c r="AJ31" s="543">
        <v>86.310675099999884</v>
      </c>
      <c r="AK31" s="543">
        <v>161.1366827722324</v>
      </c>
      <c r="AL31" s="564"/>
      <c r="AM31" s="543">
        <v>381.79892603749744</v>
      </c>
      <c r="AN31" s="543">
        <v>-195.64213743333988</v>
      </c>
      <c r="AO31" s="543">
        <v>-213.85801091208756</v>
      </c>
      <c r="AP31" s="543">
        <v>133.43549816035616</v>
      </c>
      <c r="AQ31" s="544">
        <v>140.39110751999993</v>
      </c>
      <c r="AR31" s="544">
        <v>161.1366827722324</v>
      </c>
      <c r="AT31" s="713">
        <v>0.6330058067402704</v>
      </c>
      <c r="AU31" s="635">
        <v>0.58031229493983982</v>
      </c>
      <c r="AW31" s="543">
        <v>140.29110751999985</v>
      </c>
      <c r="AX31" s="543">
        <v>161.13668277223255</v>
      </c>
      <c r="AY31" s="635">
        <v>0.14858800119787308</v>
      </c>
    </row>
    <row r="32" spans="1:51" ht="13" x14ac:dyDescent="0.25">
      <c r="A32" s="154"/>
      <c r="B32" s="174" t="s">
        <v>61</v>
      </c>
      <c r="C32" s="508">
        <v>-11.688121458342389</v>
      </c>
      <c r="D32" s="508">
        <v>-46.262433004063155</v>
      </c>
      <c r="E32" s="508">
        <v>-22.629065790630076</v>
      </c>
      <c r="F32" s="508">
        <v>-78.663774958696152</v>
      </c>
      <c r="G32" s="508">
        <v>-159.24339521173175</v>
      </c>
      <c r="H32" s="485"/>
      <c r="I32" s="508">
        <v>-13.326000000000001</v>
      </c>
      <c r="J32" s="508">
        <v>6.5090000000000003</v>
      </c>
      <c r="K32" s="508">
        <v>-8.2029999999999994</v>
      </c>
      <c r="L32" s="508">
        <v>-65.279999999999987</v>
      </c>
      <c r="M32" s="508">
        <v>-80.3</v>
      </c>
      <c r="N32" s="509"/>
      <c r="O32" s="510">
        <v>-3.5</v>
      </c>
      <c r="P32" s="510">
        <v>19.399999999999999</v>
      </c>
      <c r="Q32" s="510">
        <v>-9.3999999999999986</v>
      </c>
      <c r="R32" s="510">
        <v>-4.6999999999999993</v>
      </c>
      <c r="S32" s="510">
        <v>1.8</v>
      </c>
      <c r="T32" s="511"/>
      <c r="U32" s="510">
        <v>-16.600000000000001</v>
      </c>
      <c r="V32" s="510">
        <v>-11.2</v>
      </c>
      <c r="W32" s="510">
        <v>-3.8999999999999986</v>
      </c>
      <c r="X32" s="510">
        <v>-19.8</v>
      </c>
      <c r="Y32" s="510">
        <v>-51.5</v>
      </c>
      <c r="Z32" s="495"/>
      <c r="AA32" s="510">
        <v>-11.8</v>
      </c>
      <c r="AB32" s="510">
        <v>-17.099999999999998</v>
      </c>
      <c r="AC32" s="510">
        <v>-2.5</v>
      </c>
      <c r="AD32" s="510">
        <v>-20.100000000000005</v>
      </c>
      <c r="AE32" s="510">
        <v>-51.5</v>
      </c>
      <c r="AF32" s="495"/>
      <c r="AG32" s="510">
        <v>-1.1000000000000001</v>
      </c>
      <c r="AH32" s="510">
        <v>-9.1941653600000013</v>
      </c>
      <c r="AI32" s="510">
        <v>-14.315854180000001</v>
      </c>
      <c r="AJ32" s="510">
        <v>-36.544442330000003</v>
      </c>
      <c r="AK32" s="510">
        <v>-61.154461870000006</v>
      </c>
      <c r="AL32" s="566"/>
      <c r="AM32" s="510">
        <v>-159.24339521173175</v>
      </c>
      <c r="AN32" s="510">
        <v>-80.3</v>
      </c>
      <c r="AO32" s="510">
        <v>1.8</v>
      </c>
      <c r="AP32" s="510">
        <v>-51.5</v>
      </c>
      <c r="AQ32" s="529">
        <v>-51.5</v>
      </c>
      <c r="AR32" s="529">
        <v>-61.154461870000006</v>
      </c>
      <c r="AT32" s="703">
        <v>0.81813145920397967</v>
      </c>
      <c r="AU32" s="639">
        <v>0.55705859308147132</v>
      </c>
      <c r="AW32" s="510">
        <v>-51.5</v>
      </c>
      <c r="AX32" s="510">
        <v>-61.154461870000006</v>
      </c>
      <c r="AY32" s="639">
        <v>0.18746527902912624</v>
      </c>
    </row>
    <row r="33" spans="1:52" ht="13" x14ac:dyDescent="0.25">
      <c r="A33" s="154"/>
      <c r="B33" s="174" t="s">
        <v>62</v>
      </c>
      <c r="C33" s="508">
        <v>0</v>
      </c>
      <c r="D33" s="508">
        <v>0</v>
      </c>
      <c r="E33" s="508">
        <v>0</v>
      </c>
      <c r="F33" s="508">
        <v>-2.1</v>
      </c>
      <c r="G33" s="508">
        <v>-2.1</v>
      </c>
      <c r="H33" s="485"/>
      <c r="I33" s="508">
        <v>0</v>
      </c>
      <c r="J33" s="508">
        <v>0</v>
      </c>
      <c r="K33" s="508">
        <v>0</v>
      </c>
      <c r="L33" s="508">
        <v>-1.1000000000000001</v>
      </c>
      <c r="M33" s="508">
        <v>-1.1000000000000001</v>
      </c>
      <c r="N33" s="509"/>
      <c r="O33" s="510">
        <v>0</v>
      </c>
      <c r="P33" s="510">
        <v>0</v>
      </c>
      <c r="Q33" s="510">
        <v>0</v>
      </c>
      <c r="R33" s="510">
        <v>0</v>
      </c>
      <c r="S33" s="510">
        <v>0</v>
      </c>
      <c r="T33" s="511"/>
      <c r="U33" s="510">
        <v>0</v>
      </c>
      <c r="V33" s="510">
        <v>0</v>
      </c>
      <c r="W33" s="510">
        <v>0</v>
      </c>
      <c r="X33" s="510">
        <v>0</v>
      </c>
      <c r="Y33" s="510">
        <v>0</v>
      </c>
      <c r="Z33" s="495"/>
      <c r="AA33" s="510">
        <v>0</v>
      </c>
      <c r="AB33" s="510">
        <v>0</v>
      </c>
      <c r="AC33" s="510">
        <v>0</v>
      </c>
      <c r="AD33" s="510">
        <v>-1.5</v>
      </c>
      <c r="AE33" s="510">
        <v>-1.5</v>
      </c>
      <c r="AF33" s="495"/>
      <c r="AG33" s="510">
        <v>0</v>
      </c>
      <c r="AH33" s="510">
        <v>0</v>
      </c>
      <c r="AI33" s="510">
        <v>0</v>
      </c>
      <c r="AJ33" s="510">
        <v>0</v>
      </c>
      <c r="AK33" s="510">
        <v>0</v>
      </c>
      <c r="AL33" s="567"/>
      <c r="AM33" s="510">
        <v>-2.1</v>
      </c>
      <c r="AN33" s="510">
        <v>-1.1000000000000001</v>
      </c>
      <c r="AO33" s="510">
        <v>0</v>
      </c>
      <c r="AP33" s="510">
        <v>0</v>
      </c>
      <c r="AQ33" s="529">
        <v>-1.5</v>
      </c>
      <c r="AR33" s="529">
        <v>0</v>
      </c>
      <c r="AT33" s="703"/>
      <c r="AU33" s="639"/>
      <c r="AW33" s="510">
        <v>-1.5</v>
      </c>
      <c r="AX33" s="510">
        <v>0</v>
      </c>
      <c r="AY33" s="639"/>
    </row>
    <row r="34" spans="1:52" ht="13" x14ac:dyDescent="0.3">
      <c r="A34" s="154"/>
      <c r="B34" s="568" t="s">
        <v>63</v>
      </c>
      <c r="C34" s="569">
        <v>29.468562565863415</v>
      </c>
      <c r="D34" s="569">
        <v>39.17418654037192</v>
      </c>
      <c r="E34" s="569">
        <v>27.836444418911515</v>
      </c>
      <c r="F34" s="569">
        <v>123.97633730061894</v>
      </c>
      <c r="G34" s="569">
        <v>220.45553082576569</v>
      </c>
      <c r="H34" s="485"/>
      <c r="I34" s="569">
        <v>-22.567601441370456</v>
      </c>
      <c r="J34" s="569">
        <v>-95.005276428305564</v>
      </c>
      <c r="K34" s="569">
        <v>-25.855157847128577</v>
      </c>
      <c r="L34" s="569">
        <v>-133.61810171653556</v>
      </c>
      <c r="M34" s="569">
        <v>-277.04213743333992</v>
      </c>
      <c r="N34" s="509"/>
      <c r="O34" s="569">
        <v>-3.9126812840940559</v>
      </c>
      <c r="P34" s="569">
        <v>-7.3951185374209807</v>
      </c>
      <c r="Q34" s="569">
        <v>-48.557298953549513</v>
      </c>
      <c r="R34" s="569">
        <v>-152.19291213702309</v>
      </c>
      <c r="S34" s="569">
        <v>-212.05801091208755</v>
      </c>
      <c r="T34" s="511"/>
      <c r="U34" s="569">
        <v>19.136303523928795</v>
      </c>
      <c r="V34" s="569">
        <v>21.039069143842379</v>
      </c>
      <c r="W34" s="569">
        <v>22.499044660000017</v>
      </c>
      <c r="X34" s="569">
        <v>19.261080832584977</v>
      </c>
      <c r="Y34" s="569">
        <v>81.935498160356161</v>
      </c>
      <c r="Z34" s="511"/>
      <c r="AA34" s="569">
        <v>15.763961770000019</v>
      </c>
      <c r="AB34" s="569">
        <v>27.945552440000025</v>
      </c>
      <c r="AC34" s="569">
        <v>12.327724239999885</v>
      </c>
      <c r="AD34" s="569">
        <v>31.253869069999936</v>
      </c>
      <c r="AE34" s="569">
        <v>87.391107519999935</v>
      </c>
      <c r="AF34" s="511"/>
      <c r="AG34" s="569">
        <v>4.9759849222325592</v>
      </c>
      <c r="AH34" s="569">
        <v>17.449905159999993</v>
      </c>
      <c r="AI34" s="569">
        <v>27.790098050000118</v>
      </c>
      <c r="AJ34" s="569">
        <v>49.766232769999881</v>
      </c>
      <c r="AK34" s="569">
        <v>99.982220902232541</v>
      </c>
      <c r="AL34" s="570"/>
      <c r="AM34" s="569">
        <v>220.45553082576569</v>
      </c>
      <c r="AN34" s="569">
        <v>-277.04213743333992</v>
      </c>
      <c r="AO34" s="569">
        <v>-212.05801091208755</v>
      </c>
      <c r="AP34" s="569">
        <v>81.935498160356161</v>
      </c>
      <c r="AQ34" s="571">
        <v>87.391107519999935</v>
      </c>
      <c r="AR34" s="571">
        <v>99.982220902232541</v>
      </c>
      <c r="AT34" s="711">
        <v>0.59232230283352827</v>
      </c>
      <c r="AU34" s="637">
        <v>0.59256441769681967</v>
      </c>
      <c r="AW34" s="557">
        <v>87.391107519999863</v>
      </c>
      <c r="AX34" s="557">
        <v>99.982220902232541</v>
      </c>
      <c r="AY34" s="655">
        <v>0.14407774131196516</v>
      </c>
    </row>
    <row r="35" spans="1:52" ht="13" x14ac:dyDescent="0.3">
      <c r="A35" s="523"/>
      <c r="B35" s="524" t="s">
        <v>64</v>
      </c>
      <c r="C35" s="525">
        <v>7.0287699156049557E-2</v>
      </c>
      <c r="D35" s="525">
        <v>3.9151958620864361E-2</v>
      </c>
      <c r="E35" s="525">
        <v>8.4968722342898331E-2</v>
      </c>
      <c r="F35" s="525">
        <v>0.1066896230233635</v>
      </c>
      <c r="G35" s="525">
        <v>7.5771968150850549E-2</v>
      </c>
      <c r="H35" s="485"/>
      <c r="I35" s="525">
        <v>-0.11522680481116086</v>
      </c>
      <c r="J35" s="525">
        <v>-0.84857882506204374</v>
      </c>
      <c r="K35" s="525">
        <v>-0.11891042344431509</v>
      </c>
      <c r="L35" s="525">
        <v>-0.21846058714696198</v>
      </c>
      <c r="M35" s="525">
        <v>-0.24368622638478452</v>
      </c>
      <c r="N35" s="509"/>
      <c r="O35" s="572">
        <v>-1.5483924840772725E-2</v>
      </c>
      <c r="P35" s="525">
        <v>-2.9682324060930687E-2</v>
      </c>
      <c r="Q35" s="525">
        <v>-0.22792284699283077</v>
      </c>
      <c r="R35" s="525">
        <v>-0.32406695810349856</v>
      </c>
      <c r="S35" s="525">
        <v>-0.17902561154089586</v>
      </c>
      <c r="T35" s="511"/>
      <c r="U35" s="572">
        <v>4.5950873000092589E-2</v>
      </c>
      <c r="V35" s="525">
        <v>5.7641336808967429E-2</v>
      </c>
      <c r="W35" s="525">
        <v>6.3242288351014878E-2</v>
      </c>
      <c r="X35" s="525">
        <v>5.7287649146428747E-2</v>
      </c>
      <c r="Y35" s="525">
        <v>5.5608774223487763E-2</v>
      </c>
      <c r="Z35" s="495"/>
      <c r="AA35" s="525">
        <v>6.5464957516611369E-2</v>
      </c>
      <c r="AB35" s="525">
        <v>7.6794593129980826E-2</v>
      </c>
      <c r="AC35" s="525">
        <v>3.9461345198463151E-2</v>
      </c>
      <c r="AD35" s="525">
        <v>7.4061301113743941E-2</v>
      </c>
      <c r="AE35" s="525">
        <v>6.526107648420576E-2</v>
      </c>
      <c r="AF35" s="495"/>
      <c r="AG35" s="525">
        <v>2.2119844646316014E-2</v>
      </c>
      <c r="AH35" s="525">
        <v>8.5028962954715487E-2</v>
      </c>
      <c r="AI35" s="525">
        <v>7.5244730202935969E-2</v>
      </c>
      <c r="AJ35" s="525">
        <v>9.2021701784297832E-2</v>
      </c>
      <c r="AK35" s="525">
        <v>0.2744152395882653</v>
      </c>
      <c r="AL35" s="548"/>
      <c r="AM35" s="572">
        <v>7.5771968150850549E-2</v>
      </c>
      <c r="AN35" s="525">
        <v>-0.24368622638478452</v>
      </c>
      <c r="AO35" s="525">
        <v>-0.17902561154089586</v>
      </c>
      <c r="AP35" s="525">
        <v>5.5608774223487763E-2</v>
      </c>
      <c r="AQ35" s="573">
        <v>6.526107648420576E-2</v>
      </c>
      <c r="AR35" s="573">
        <v>0.2744152395882653</v>
      </c>
      <c r="AT35" s="714"/>
      <c r="AU35" s="698"/>
      <c r="AW35" s="572">
        <v>6.5261076484205718E-2</v>
      </c>
      <c r="AX35" s="525">
        <v>7.4595895139166715E-2</v>
      </c>
      <c r="AY35" s="572">
        <v>9.3348186549609968E-3</v>
      </c>
    </row>
    <row r="36" spans="1:52" ht="13" x14ac:dyDescent="0.25">
      <c r="A36" s="523"/>
      <c r="B36" s="175" t="s">
        <v>65</v>
      </c>
      <c r="C36" s="563">
        <v>0</v>
      </c>
      <c r="D36" s="563">
        <v>0</v>
      </c>
      <c r="E36" s="563">
        <v>0</v>
      </c>
      <c r="F36" s="563">
        <v>0</v>
      </c>
      <c r="G36" s="563">
        <v>0</v>
      </c>
      <c r="H36" s="485"/>
      <c r="I36" s="563">
        <v>0</v>
      </c>
      <c r="J36" s="563">
        <v>0</v>
      </c>
      <c r="K36" s="563">
        <v>-1.2</v>
      </c>
      <c r="L36" s="563">
        <v>1.2</v>
      </c>
      <c r="M36" s="563">
        <v>0</v>
      </c>
      <c r="N36" s="509"/>
      <c r="O36" s="563">
        <v>0</v>
      </c>
      <c r="P36" s="561">
        <v>0</v>
      </c>
      <c r="Q36" s="561">
        <v>0</v>
      </c>
      <c r="R36" s="561">
        <v>0</v>
      </c>
      <c r="S36" s="561">
        <v>0</v>
      </c>
      <c r="T36" s="511"/>
      <c r="U36" s="563">
        <v>0</v>
      </c>
      <c r="V36" s="563">
        <v>0</v>
      </c>
      <c r="W36" s="563">
        <v>-1.2</v>
      </c>
      <c r="X36" s="563">
        <v>1.2</v>
      </c>
      <c r="Y36" s="563">
        <v>0</v>
      </c>
      <c r="Z36" s="495"/>
      <c r="AA36" s="563">
        <v>0</v>
      </c>
      <c r="AB36" s="563">
        <v>0</v>
      </c>
      <c r="AC36" s="563">
        <v>-1.4</v>
      </c>
      <c r="AD36" s="563">
        <v>-0.10000000000000009</v>
      </c>
      <c r="AE36" s="563">
        <v>-1.5</v>
      </c>
      <c r="AF36" s="495"/>
      <c r="AG36" s="563">
        <v>4.3</v>
      </c>
      <c r="AH36" s="563">
        <v>-0.24576599999999962</v>
      </c>
      <c r="AI36" s="510">
        <v>-4.0728580000000001</v>
      </c>
      <c r="AJ36" s="510">
        <v>2.6</v>
      </c>
      <c r="AK36" s="510">
        <v>2.5813760000000001</v>
      </c>
      <c r="AL36" s="574"/>
      <c r="AM36" s="563">
        <v>0</v>
      </c>
      <c r="AN36" s="563">
        <v>0</v>
      </c>
      <c r="AO36" s="563">
        <v>0</v>
      </c>
      <c r="AP36" s="563">
        <v>0</v>
      </c>
      <c r="AQ36" s="563">
        <v>-1.5</v>
      </c>
      <c r="AR36" s="563">
        <v>2.5813760000000001</v>
      </c>
      <c r="AT36" s="712">
        <v>-26.999999999999979</v>
      </c>
      <c r="AU36" s="640">
        <v>15.572097035391415</v>
      </c>
      <c r="AW36" s="563">
        <v>-1.5</v>
      </c>
      <c r="AX36" s="563">
        <v>2.5813760000000001</v>
      </c>
      <c r="AY36" s="640">
        <v>-2.7209173333333334</v>
      </c>
    </row>
    <row r="37" spans="1:52" ht="13" x14ac:dyDescent="0.3">
      <c r="A37" s="154"/>
      <c r="B37" s="575" t="s">
        <v>66</v>
      </c>
      <c r="C37" s="576">
        <v>-0.2</v>
      </c>
      <c r="D37" s="576">
        <v>0.1</v>
      </c>
      <c r="E37" s="576">
        <v>0.1</v>
      </c>
      <c r="F37" s="576">
        <v>1.0999999999999999</v>
      </c>
      <c r="G37" s="576">
        <v>1.0999999999999999</v>
      </c>
      <c r="H37" s="577"/>
      <c r="I37" s="576">
        <v>0.2</v>
      </c>
      <c r="J37" s="576">
        <v>0.3</v>
      </c>
      <c r="K37" s="576">
        <v>0.3000000000000001</v>
      </c>
      <c r="L37" s="576">
        <v>-1.4000000000000001</v>
      </c>
      <c r="M37" s="576">
        <v>-0.6</v>
      </c>
      <c r="N37" s="509"/>
      <c r="O37" s="576">
        <v>-0.4</v>
      </c>
      <c r="P37" s="576">
        <v>-1.2999999999999999E-3</v>
      </c>
      <c r="Q37" s="576">
        <v>-1.9986999999999999</v>
      </c>
      <c r="R37" s="576">
        <v>1.5</v>
      </c>
      <c r="S37" s="576">
        <v>-0.9</v>
      </c>
      <c r="T37" s="511"/>
      <c r="U37" s="576">
        <v>-0.2</v>
      </c>
      <c r="V37" s="576">
        <v>-0.3</v>
      </c>
      <c r="W37" s="576">
        <v>-0.89999999999999991</v>
      </c>
      <c r="X37" s="576">
        <v>-0.10000000000000009</v>
      </c>
      <c r="Y37" s="576">
        <v>-1.5</v>
      </c>
      <c r="Z37" s="495"/>
      <c r="AA37" s="576">
        <v>-0.4</v>
      </c>
      <c r="AB37" s="576">
        <v>-3.2</v>
      </c>
      <c r="AC37" s="576">
        <v>-2.5999999999999996</v>
      </c>
      <c r="AD37" s="576">
        <v>-3.9999999999999991</v>
      </c>
      <c r="AE37" s="576">
        <v>-10.199999999999999</v>
      </c>
      <c r="AF37" s="495"/>
      <c r="AG37" s="576">
        <v>-1.1000000000000001</v>
      </c>
      <c r="AH37" s="576">
        <v>1.5581961099999999</v>
      </c>
      <c r="AI37" s="576">
        <v>-0.68809429</v>
      </c>
      <c r="AJ37" s="576">
        <v>2</v>
      </c>
      <c r="AK37" s="576">
        <v>1.7701018199999998</v>
      </c>
      <c r="AL37" s="570"/>
      <c r="AM37" s="576">
        <v>1.0999999999999999</v>
      </c>
      <c r="AN37" s="576">
        <v>-0.6</v>
      </c>
      <c r="AO37" s="576">
        <v>-0.9</v>
      </c>
      <c r="AP37" s="576">
        <v>-1.5</v>
      </c>
      <c r="AQ37" s="578">
        <v>-10.199999999999999</v>
      </c>
      <c r="AR37" s="578">
        <v>1.7701018199999998</v>
      </c>
      <c r="AT37" s="715">
        <v>-1.5</v>
      </c>
      <c r="AU37" s="641">
        <v>-1.4415967191703489</v>
      </c>
      <c r="AW37" s="576">
        <v>-10.199999999999999</v>
      </c>
      <c r="AX37" s="576">
        <v>1.7701018199999998</v>
      </c>
      <c r="AY37" s="641">
        <v>-1.1735393941176471</v>
      </c>
    </row>
    <row r="38" spans="1:52" ht="13" x14ac:dyDescent="0.3">
      <c r="A38" s="523"/>
      <c r="B38" s="579" t="s">
        <v>67</v>
      </c>
      <c r="C38" s="580">
        <v>29.268562565863416</v>
      </c>
      <c r="D38" s="580">
        <v>39.274186540371922</v>
      </c>
      <c r="E38" s="580">
        <v>27.936444418911517</v>
      </c>
      <c r="F38" s="580">
        <v>125.07633730061893</v>
      </c>
      <c r="G38" s="580">
        <v>221.55553082576569</v>
      </c>
      <c r="H38" s="485"/>
      <c r="I38" s="580">
        <v>-22.367601441370457</v>
      </c>
      <c r="J38" s="580">
        <v>-94.705276428305567</v>
      </c>
      <c r="K38" s="580">
        <v>-26.755157847128576</v>
      </c>
      <c r="L38" s="580">
        <v>-133.81810171653555</v>
      </c>
      <c r="M38" s="580">
        <v>-277.64213743333994</v>
      </c>
      <c r="N38" s="509"/>
      <c r="O38" s="581">
        <v>-4.3126812840940563</v>
      </c>
      <c r="P38" s="581">
        <v>-7.3964185374209803</v>
      </c>
      <c r="Q38" s="581">
        <v>-50.555998953549512</v>
      </c>
      <c r="R38" s="581">
        <v>-150.69291213702309</v>
      </c>
      <c r="S38" s="581">
        <v>-212.95801091208756</v>
      </c>
      <c r="T38" s="511"/>
      <c r="U38" s="581">
        <v>18.936303523928796</v>
      </c>
      <c r="V38" s="581">
        <v>20.739069143842379</v>
      </c>
      <c r="W38" s="581">
        <v>20.399044660000015</v>
      </c>
      <c r="X38" s="581">
        <v>20.361080832584978</v>
      </c>
      <c r="Y38" s="581">
        <v>80.435498160356161</v>
      </c>
      <c r="Z38" s="495"/>
      <c r="AA38" s="581">
        <v>15.363961770000019</v>
      </c>
      <c r="AB38" s="581">
        <v>24.745552440000026</v>
      </c>
      <c r="AC38" s="582">
        <v>8.3277242399998848</v>
      </c>
      <c r="AD38" s="582">
        <v>27.153869069999935</v>
      </c>
      <c r="AE38" s="582">
        <v>75.691107519999932</v>
      </c>
      <c r="AF38" s="495"/>
      <c r="AG38" s="582">
        <v>8.1759849222325585</v>
      </c>
      <c r="AH38" s="582">
        <v>18.762335269999994</v>
      </c>
      <c r="AI38" s="582">
        <v>23.029145760000119</v>
      </c>
      <c r="AJ38" s="582">
        <v>54.266232769999881</v>
      </c>
      <c r="AK38" s="582">
        <v>104.33369872223255</v>
      </c>
      <c r="AL38" s="583"/>
      <c r="AM38" s="584">
        <v>221.55553082576569</v>
      </c>
      <c r="AN38" s="584">
        <v>-277.64213743333994</v>
      </c>
      <c r="AO38" s="584">
        <v>-212.95801091208756</v>
      </c>
      <c r="AP38" s="584">
        <v>80.435498160356161</v>
      </c>
      <c r="AQ38" s="585">
        <v>75.691107519999932</v>
      </c>
      <c r="AR38" s="585">
        <v>104.33369872223255</v>
      </c>
      <c r="AT38" s="716">
        <v>0.9984714749160426</v>
      </c>
      <c r="AU38" s="642">
        <v>0.22741361502171498</v>
      </c>
      <c r="AW38" s="582">
        <v>75.691107519999861</v>
      </c>
      <c r="AX38" s="582">
        <v>104.33369872223255</v>
      </c>
      <c r="AY38" s="642">
        <v>0.37841421721388424</v>
      </c>
    </row>
    <row r="39" spans="1:52" s="597" customFormat="1" ht="13" x14ac:dyDescent="0.3">
      <c r="A39" s="586"/>
      <c r="B39" s="587" t="s">
        <v>68</v>
      </c>
      <c r="C39" s="588">
        <v>6.9810664017338916E-2</v>
      </c>
      <c r="D39" s="588">
        <v>3.9251901879623588E-2</v>
      </c>
      <c r="E39" s="588">
        <v>8.5273965070971652E-2</v>
      </c>
      <c r="F39" s="588">
        <v>0.10763624386957489</v>
      </c>
      <c r="G39" s="589">
        <v>7.6150045147393708E-2</v>
      </c>
      <c r="H39" s="590"/>
      <c r="I39" s="591">
        <v>-0.11420563466057561</v>
      </c>
      <c r="J39" s="588">
        <v>-0.84589925128373133</v>
      </c>
      <c r="K39" s="588">
        <v>-0.12304961229524561</v>
      </c>
      <c r="L39" s="588">
        <v>-0.21878757964923598</v>
      </c>
      <c r="M39" s="588">
        <v>-0.24421398630313287</v>
      </c>
      <c r="N39" s="592"/>
      <c r="O39" s="591">
        <v>-1.7066872565517741E-2</v>
      </c>
      <c r="P39" s="588">
        <v>-2.9687541965293402E-2</v>
      </c>
      <c r="Q39" s="588">
        <v>-0.23730453427985129</v>
      </c>
      <c r="R39" s="588">
        <v>-0.32087298257382607</v>
      </c>
      <c r="S39" s="588">
        <v>-0.17978541801882045</v>
      </c>
      <c r="T39" s="593"/>
      <c r="U39" s="594">
        <v>4.5470624837822028E-2</v>
      </c>
      <c r="V39" s="588">
        <v>5.6819418266637271E-2</v>
      </c>
      <c r="W39" s="588">
        <v>5.7339424138595857E-2</v>
      </c>
      <c r="X39" s="588">
        <v>6.0559345818531563E-2</v>
      </c>
      <c r="Y39" s="588">
        <v>5.4590739754813586E-2</v>
      </c>
      <c r="Z39" s="593"/>
      <c r="AA39" s="594">
        <v>6.380382794850506E-2</v>
      </c>
      <c r="AB39" s="588">
        <v>6.8000968507831883E-2</v>
      </c>
      <c r="AC39" s="588">
        <v>2.6657247887323581E-2</v>
      </c>
      <c r="AD39" s="588">
        <v>6.4345661303317384E-2</v>
      </c>
      <c r="AE39" s="588">
        <v>5.6523864924202777E-2</v>
      </c>
      <c r="AF39" s="595"/>
      <c r="AG39" s="588">
        <v>3.6344868229476919E-2</v>
      </c>
      <c r="AH39" s="588">
        <v>9.1424102079004185E-2</v>
      </c>
      <c r="AI39" s="588">
        <v>6.2353931115953318E-2</v>
      </c>
      <c r="AJ39" s="588">
        <v>0.10034255781419141</v>
      </c>
      <c r="AK39" s="588">
        <v>7.7842496187152471E-2</v>
      </c>
      <c r="AL39" s="596"/>
      <c r="AM39" s="591">
        <v>7.6150045147393708E-2</v>
      </c>
      <c r="AN39" s="588">
        <v>-0.24421398630313287</v>
      </c>
      <c r="AO39" s="588">
        <v>-0.17978541801882045</v>
      </c>
      <c r="AP39" s="588">
        <v>5.4590739754813586E-2</v>
      </c>
      <c r="AQ39" s="589">
        <v>5.6523864924202777E-2</v>
      </c>
      <c r="AR39" s="589">
        <v>7.7842496187152471E-2</v>
      </c>
      <c r="AT39" s="717"/>
      <c r="AU39" s="657"/>
      <c r="AW39" s="677">
        <v>5.6523864924202721E-2</v>
      </c>
      <c r="AX39" s="677">
        <v>7.7842496187152471E-2</v>
      </c>
      <c r="AY39" s="656">
        <v>2.131863126294975E-2</v>
      </c>
      <c r="AZ39" s="145"/>
    </row>
    <row r="40" spans="1:52" s="597" customFormat="1" ht="13" x14ac:dyDescent="0.3">
      <c r="A40" s="598"/>
      <c r="B40" s="599"/>
      <c r="C40" s="600"/>
      <c r="D40" s="600"/>
      <c r="E40" s="600"/>
      <c r="F40" s="600"/>
      <c r="G40" s="600"/>
      <c r="H40" s="590"/>
      <c r="I40" s="600"/>
      <c r="J40" s="600"/>
      <c r="K40" s="600"/>
      <c r="L40" s="600"/>
      <c r="M40" s="600"/>
      <c r="N40" s="592"/>
      <c r="O40" s="600"/>
      <c r="P40" s="600"/>
      <c r="Q40" s="600"/>
      <c r="R40" s="600"/>
      <c r="S40" s="600"/>
      <c r="T40" s="593"/>
      <c r="U40" s="643"/>
      <c r="V40" s="643"/>
      <c r="W40" s="643"/>
      <c r="X40" s="643"/>
      <c r="Y40" s="643"/>
      <c r="Z40" s="643"/>
      <c r="AA40" s="643"/>
      <c r="AB40" s="643"/>
      <c r="AC40" s="643"/>
      <c r="AD40" s="643"/>
      <c r="AE40" s="643"/>
      <c r="AF40" s="643"/>
      <c r="AG40" s="643"/>
      <c r="AH40" s="643"/>
      <c r="AI40" s="643"/>
      <c r="AJ40" s="643"/>
      <c r="AK40" s="643"/>
      <c r="AL40" s="601"/>
      <c r="AM40" s="600"/>
      <c r="AN40" s="600"/>
      <c r="AO40" s="600"/>
      <c r="AP40" s="600"/>
      <c r="AQ40" s="600"/>
      <c r="AR40" s="600"/>
      <c r="AZ40" s="145"/>
    </row>
    <row r="41" spans="1:52" s="597" customFormat="1" ht="13" x14ac:dyDescent="0.3">
      <c r="A41" s="598"/>
      <c r="B41" s="599"/>
      <c r="C41" s="600"/>
      <c r="D41" s="600"/>
      <c r="E41" s="600"/>
      <c r="F41" s="600"/>
      <c r="G41" s="600"/>
      <c r="H41" s="590"/>
      <c r="I41" s="600"/>
      <c r="J41" s="600"/>
      <c r="K41" s="600"/>
      <c r="L41" s="600"/>
      <c r="M41" s="600"/>
      <c r="N41" s="592"/>
      <c r="O41" s="600"/>
      <c r="P41" s="600"/>
      <c r="Q41" s="600"/>
      <c r="R41" s="600"/>
      <c r="S41" s="600"/>
      <c r="T41" s="593"/>
      <c r="U41" s="600"/>
      <c r="V41" s="600"/>
      <c r="W41" s="600"/>
      <c r="X41" s="600"/>
      <c r="Y41" s="600"/>
      <c r="Z41" s="593"/>
      <c r="AA41" s="600"/>
      <c r="AB41" s="600"/>
      <c r="AC41" s="600"/>
      <c r="AD41" s="600"/>
      <c r="AE41" s="600"/>
      <c r="AF41" s="593"/>
      <c r="AG41" s="600"/>
      <c r="AH41" s="600"/>
      <c r="AI41" s="600"/>
      <c r="AJ41" s="600"/>
      <c r="AK41" s="600"/>
      <c r="AL41" s="601"/>
      <c r="AM41" s="600"/>
      <c r="AN41" s="600"/>
      <c r="AO41" s="600"/>
      <c r="AP41" s="600"/>
      <c r="AQ41" s="600"/>
      <c r="AR41" s="600"/>
    </row>
    <row r="42" spans="1:52" s="597" customFormat="1" ht="13" x14ac:dyDescent="0.3">
      <c r="A42" s="598"/>
      <c r="B42" s="599"/>
      <c r="C42" s="600"/>
      <c r="D42" s="600"/>
      <c r="E42" s="600"/>
      <c r="F42" s="600"/>
      <c r="G42" s="600"/>
      <c r="H42" s="590"/>
      <c r="I42" s="600"/>
      <c r="J42" s="600"/>
      <c r="K42" s="600"/>
      <c r="L42" s="600"/>
      <c r="M42" s="600"/>
      <c r="N42" s="592"/>
      <c r="O42" s="600"/>
      <c r="P42" s="600"/>
      <c r="Q42" s="600"/>
      <c r="R42" s="600"/>
      <c r="S42" s="600"/>
      <c r="T42" s="593"/>
      <c r="U42" s="600"/>
      <c r="V42" s="600"/>
      <c r="W42" s="600"/>
      <c r="X42" s="600"/>
      <c r="Y42" s="600"/>
      <c r="Z42" s="593"/>
      <c r="AA42" s="600"/>
      <c r="AB42" s="600"/>
      <c r="AC42" s="600"/>
      <c r="AD42" s="600"/>
      <c r="AE42" s="600"/>
      <c r="AF42" s="593"/>
      <c r="AG42" s="600"/>
      <c r="AH42" s="600"/>
      <c r="AI42" s="600"/>
      <c r="AJ42" s="600"/>
      <c r="AK42" s="600"/>
      <c r="AL42" s="601"/>
      <c r="AM42" s="600"/>
      <c r="AN42" s="600"/>
      <c r="AO42" s="600"/>
      <c r="AP42" s="600"/>
      <c r="AQ42" s="600"/>
      <c r="AR42" s="600"/>
    </row>
    <row r="43" spans="1:52" ht="52" hidden="1" customHeight="1" x14ac:dyDescent="0.25">
      <c r="A43" s="154"/>
      <c r="B43" s="602" t="s">
        <v>69</v>
      </c>
      <c r="C43" s="603" t="s">
        <v>2</v>
      </c>
      <c r="D43" s="603" t="s">
        <v>3</v>
      </c>
      <c r="E43" s="603" t="s">
        <v>4</v>
      </c>
      <c r="F43" s="603" t="s">
        <v>5</v>
      </c>
      <c r="G43" s="603"/>
      <c r="H43" s="485"/>
      <c r="I43" s="603" t="s">
        <v>7</v>
      </c>
      <c r="J43" s="603" t="s">
        <v>8</v>
      </c>
      <c r="K43" s="603" t="s">
        <v>9</v>
      </c>
      <c r="L43" s="603" t="s">
        <v>10</v>
      </c>
      <c r="M43" s="603" t="s">
        <v>10</v>
      </c>
      <c r="N43" s="604"/>
      <c r="O43" s="603" t="s">
        <v>12</v>
      </c>
      <c r="P43" s="603" t="s">
        <v>13</v>
      </c>
      <c r="Q43" s="603" t="s">
        <v>14</v>
      </c>
      <c r="R43" s="603" t="s">
        <v>15</v>
      </c>
      <c r="S43" s="603"/>
      <c r="T43" s="511"/>
      <c r="U43" s="603" t="s">
        <v>17</v>
      </c>
      <c r="V43" s="603" t="s">
        <v>18</v>
      </c>
      <c r="W43" s="603" t="s">
        <v>19</v>
      </c>
      <c r="X43" s="603" t="s">
        <v>20</v>
      </c>
      <c r="Y43" s="603"/>
      <c r="Z43" s="495"/>
      <c r="AA43" s="603" t="s">
        <v>22</v>
      </c>
      <c r="AB43" s="603" t="s">
        <v>23</v>
      </c>
      <c r="AC43" s="603" t="s">
        <v>24</v>
      </c>
      <c r="AD43" s="603" t="s">
        <v>25</v>
      </c>
      <c r="AE43" s="603"/>
      <c r="AF43" s="495"/>
      <c r="AG43" s="603"/>
      <c r="AH43" s="603"/>
      <c r="AI43" s="603"/>
      <c r="AJ43" s="603"/>
      <c r="AK43" s="603"/>
      <c r="AL43" s="605" t="s">
        <v>70</v>
      </c>
      <c r="AM43" s="603" t="s">
        <v>71</v>
      </c>
      <c r="AN43" s="603"/>
      <c r="AO43" s="603" t="s">
        <v>72</v>
      </c>
      <c r="AP43" s="603" t="s">
        <v>31</v>
      </c>
      <c r="AQ43" s="603" t="s">
        <v>32</v>
      </c>
      <c r="AR43" s="603"/>
    </row>
    <row r="44" spans="1:52" ht="13" hidden="1" customHeight="1" x14ac:dyDescent="0.25">
      <c r="A44" s="154"/>
      <c r="B44" s="175" t="s">
        <v>73</v>
      </c>
      <c r="C44" s="606"/>
      <c r="D44" s="606"/>
      <c r="E44" s="606"/>
      <c r="F44" s="606"/>
      <c r="G44" s="606"/>
      <c r="H44" s="485"/>
      <c r="I44" s="606"/>
      <c r="J44" s="606"/>
      <c r="K44" s="606"/>
      <c r="L44" s="606"/>
      <c r="M44" s="606"/>
      <c r="N44" s="604"/>
      <c r="O44" s="606"/>
      <c r="P44" s="606"/>
      <c r="Q44" s="606"/>
      <c r="R44" s="606"/>
      <c r="S44" s="606"/>
      <c r="T44" s="511"/>
      <c r="U44" s="606"/>
      <c r="V44" s="606"/>
      <c r="W44" s="606"/>
      <c r="X44" s="606"/>
      <c r="Y44" s="606"/>
      <c r="Z44" s="495"/>
      <c r="AA44" s="606"/>
      <c r="AB44" s="606"/>
      <c r="AC44" s="606"/>
      <c r="AD44" s="606"/>
      <c r="AE44" s="606"/>
      <c r="AF44" s="495"/>
      <c r="AG44" s="606"/>
      <c r="AH44" s="606"/>
      <c r="AI44" s="606"/>
      <c r="AJ44" s="606"/>
      <c r="AK44" s="606"/>
      <c r="AL44" s="607"/>
      <c r="AM44" s="606"/>
      <c r="AN44" s="606"/>
      <c r="AO44" s="606"/>
      <c r="AP44" s="606"/>
      <c r="AQ44" s="606"/>
      <c r="AR44" s="606"/>
    </row>
    <row r="45" spans="1:52" ht="13" hidden="1" customHeight="1" x14ac:dyDescent="0.25">
      <c r="A45" s="154"/>
      <c r="B45" s="175" t="s">
        <v>74</v>
      </c>
      <c r="C45" s="608"/>
      <c r="D45" s="608"/>
      <c r="E45" s="608"/>
      <c r="F45" s="608"/>
      <c r="G45" s="608"/>
      <c r="H45" s="485"/>
      <c r="I45" s="608"/>
      <c r="J45" s="608"/>
      <c r="K45" s="608"/>
      <c r="L45" s="608"/>
      <c r="M45" s="608"/>
      <c r="N45" s="604"/>
      <c r="O45" s="608"/>
      <c r="P45" s="608"/>
      <c r="Q45" s="608"/>
      <c r="R45" s="608"/>
      <c r="S45" s="608"/>
      <c r="T45" s="511"/>
      <c r="U45" s="608"/>
      <c r="V45" s="608"/>
      <c r="W45" s="608"/>
      <c r="X45" s="608"/>
      <c r="Y45" s="608"/>
      <c r="Z45" s="495"/>
      <c r="AA45" s="608"/>
      <c r="AB45" s="608"/>
      <c r="AC45" s="608"/>
      <c r="AD45" s="608"/>
      <c r="AE45" s="608"/>
      <c r="AF45" s="495"/>
      <c r="AG45" s="608"/>
      <c r="AH45" s="608"/>
      <c r="AI45" s="608"/>
      <c r="AJ45" s="608"/>
      <c r="AK45" s="608"/>
      <c r="AL45" s="607"/>
      <c r="AM45" s="608"/>
      <c r="AN45" s="608"/>
      <c r="AO45" s="608"/>
      <c r="AP45" s="608"/>
      <c r="AQ45" s="608"/>
      <c r="AR45" s="608"/>
    </row>
    <row r="46" spans="1:52" ht="13" hidden="1" customHeight="1" x14ac:dyDescent="0.25">
      <c r="A46" s="154"/>
      <c r="B46" s="175" t="s">
        <v>75</v>
      </c>
      <c r="C46" s="609"/>
      <c r="D46" s="609"/>
      <c r="E46" s="609"/>
      <c r="F46" s="609"/>
      <c r="G46" s="609"/>
      <c r="H46" s="485"/>
      <c r="I46" s="609"/>
      <c r="J46" s="609"/>
      <c r="K46" s="609"/>
      <c r="L46" s="609"/>
      <c r="M46" s="609"/>
      <c r="N46" s="604"/>
      <c r="O46" s="609"/>
      <c r="P46" s="609"/>
      <c r="Q46" s="609"/>
      <c r="R46" s="609"/>
      <c r="S46" s="609"/>
      <c r="T46" s="511"/>
      <c r="U46" s="609"/>
      <c r="V46" s="609"/>
      <c r="W46" s="609"/>
      <c r="X46" s="609"/>
      <c r="Y46" s="609"/>
      <c r="Z46" s="495"/>
      <c r="AA46" s="609"/>
      <c r="AB46" s="609"/>
      <c r="AC46" s="609"/>
      <c r="AD46" s="609"/>
      <c r="AE46" s="609"/>
      <c r="AF46" s="495"/>
      <c r="AG46" s="609"/>
      <c r="AH46" s="609"/>
      <c r="AI46" s="609"/>
      <c r="AJ46" s="609"/>
      <c r="AK46" s="609"/>
      <c r="AL46" s="607"/>
      <c r="AM46" s="609"/>
      <c r="AN46" s="609"/>
      <c r="AO46" s="609"/>
      <c r="AP46" s="609"/>
      <c r="AQ46" s="609"/>
      <c r="AR46" s="609"/>
    </row>
    <row r="47" spans="1:52" ht="13" hidden="1" customHeight="1" x14ac:dyDescent="0.25">
      <c r="A47" s="154"/>
      <c r="B47" s="575" t="s">
        <v>76</v>
      </c>
      <c r="C47" s="610"/>
      <c r="D47" s="610"/>
      <c r="E47" s="610"/>
      <c r="F47" s="610"/>
      <c r="G47" s="610"/>
      <c r="H47" s="485"/>
      <c r="I47" s="610"/>
      <c r="J47" s="610"/>
      <c r="K47" s="610"/>
      <c r="L47" s="610"/>
      <c r="M47" s="610"/>
      <c r="N47" s="604"/>
      <c r="O47" s="610"/>
      <c r="P47" s="610"/>
      <c r="Q47" s="610"/>
      <c r="R47" s="610"/>
      <c r="S47" s="610"/>
      <c r="T47" s="511"/>
      <c r="U47" s="610"/>
      <c r="V47" s="610"/>
      <c r="W47" s="610"/>
      <c r="X47" s="610"/>
      <c r="Y47" s="610"/>
      <c r="Z47" s="495"/>
      <c r="AA47" s="610"/>
      <c r="AB47" s="610"/>
      <c r="AC47" s="610"/>
      <c r="AD47" s="610"/>
      <c r="AE47" s="610"/>
      <c r="AF47" s="495"/>
      <c r="AG47" s="610"/>
      <c r="AH47" s="610"/>
      <c r="AI47" s="610"/>
      <c r="AJ47" s="610"/>
      <c r="AK47" s="610"/>
      <c r="AL47" s="611"/>
      <c r="AM47" s="610"/>
      <c r="AN47" s="610"/>
      <c r="AO47" s="610"/>
      <c r="AP47" s="610"/>
      <c r="AQ47" s="610"/>
      <c r="AR47" s="610"/>
    </row>
    <row r="48" spans="1:52" ht="13" x14ac:dyDescent="0.25">
      <c r="A48" s="154"/>
      <c r="B48" s="612" t="s">
        <v>77</v>
      </c>
      <c r="C48" s="484" t="s">
        <v>2</v>
      </c>
      <c r="D48" s="484" t="s">
        <v>3</v>
      </c>
      <c r="E48" s="484" t="s">
        <v>4</v>
      </c>
      <c r="F48" s="484" t="s">
        <v>5</v>
      </c>
      <c r="G48" s="484" t="s">
        <v>6</v>
      </c>
      <c r="H48" s="485"/>
      <c r="I48" s="484" t="s">
        <v>7</v>
      </c>
      <c r="J48" s="484" t="s">
        <v>8</v>
      </c>
      <c r="K48" s="484" t="s">
        <v>9</v>
      </c>
      <c r="L48" s="484" t="s">
        <v>10</v>
      </c>
      <c r="M48" s="484" t="s">
        <v>11</v>
      </c>
      <c r="N48" s="486"/>
      <c r="O48" s="487" t="s">
        <v>12</v>
      </c>
      <c r="P48" s="484" t="s">
        <v>13</v>
      </c>
      <c r="Q48" s="484" t="s">
        <v>14</v>
      </c>
      <c r="R48" s="484" t="s">
        <v>15</v>
      </c>
      <c r="S48" s="484" t="s">
        <v>16</v>
      </c>
      <c r="T48" s="485"/>
      <c r="U48" s="484" t="s">
        <v>17</v>
      </c>
      <c r="V48" s="484" t="s">
        <v>18</v>
      </c>
      <c r="W48" s="484" t="s">
        <v>19</v>
      </c>
      <c r="X48" s="484" t="s">
        <v>20</v>
      </c>
      <c r="Y48" s="484" t="s">
        <v>21</v>
      </c>
      <c r="Z48" s="485"/>
      <c r="AA48" s="484" t="s">
        <v>22</v>
      </c>
      <c r="AB48" s="484" t="s">
        <v>23</v>
      </c>
      <c r="AC48" s="484" t="s">
        <v>24</v>
      </c>
      <c r="AD48" s="484" t="s">
        <v>25</v>
      </c>
      <c r="AE48" s="484" t="s">
        <v>26</v>
      </c>
      <c r="AF48" s="488">
        <v>1000</v>
      </c>
      <c r="AG48" s="484" t="s">
        <v>27</v>
      </c>
      <c r="AH48" s="484" t="s">
        <v>0</v>
      </c>
      <c r="AI48" s="484" t="s">
        <v>28</v>
      </c>
      <c r="AJ48" s="484" t="s">
        <v>205</v>
      </c>
      <c r="AK48" s="484" t="s">
        <v>90</v>
      </c>
      <c r="AL48" s="484"/>
      <c r="AM48" s="487" t="s">
        <v>6</v>
      </c>
      <c r="AN48" s="484" t="s">
        <v>11</v>
      </c>
      <c r="AO48" s="484" t="s">
        <v>16</v>
      </c>
      <c r="AP48" s="484" t="s">
        <v>21</v>
      </c>
      <c r="AQ48" s="489" t="s">
        <v>26</v>
      </c>
      <c r="AR48" s="489" t="s">
        <v>90</v>
      </c>
    </row>
    <row r="49" spans="1:44" ht="13" x14ac:dyDescent="0.3">
      <c r="A49" s="154"/>
      <c r="B49" s="613" t="s">
        <v>78</v>
      </c>
      <c r="C49" s="614">
        <f>C13</f>
        <v>0.30045718599673049</v>
      </c>
      <c r="D49" s="614">
        <f t="shared" ref="D49:AE49" si="0">D13</f>
        <v>0.21253747944586129</v>
      </c>
      <c r="E49" s="614">
        <f t="shared" si="0"/>
        <v>0.46950433508784228</v>
      </c>
      <c r="F49" s="614">
        <f t="shared" si="0"/>
        <v>0.26970805005738935</v>
      </c>
      <c r="G49" s="614">
        <f t="shared" si="0"/>
        <v>0.27697524990340838</v>
      </c>
      <c r="H49" s="615"/>
      <c r="I49" s="614">
        <f t="shared" si="0"/>
        <v>0.38356042689770803</v>
      </c>
      <c r="J49" s="614">
        <f t="shared" si="0"/>
        <v>-9.1033123402884358E-2</v>
      </c>
      <c r="K49" s="614">
        <f t="shared" si="0"/>
        <v>0.34698776958103006</v>
      </c>
      <c r="L49" s="614">
        <f t="shared" si="0"/>
        <v>0.25898430600925348</v>
      </c>
      <c r="M49" s="614">
        <f t="shared" si="0"/>
        <v>0.26280735405375211</v>
      </c>
      <c r="N49" s="615"/>
      <c r="O49" s="614">
        <f t="shared" si="0"/>
        <v>0.31497937211659471</v>
      </c>
      <c r="P49" s="614">
        <f t="shared" si="0"/>
        <v>0.27109889825446087</v>
      </c>
      <c r="Q49" s="614">
        <f t="shared" si="0"/>
        <v>0.28793617779505959</v>
      </c>
      <c r="R49" s="614">
        <f t="shared" si="0"/>
        <v>2.6689190257801556E-2</v>
      </c>
      <c r="S49" s="614">
        <f t="shared" si="0"/>
        <v>0.18658495391073693</v>
      </c>
      <c r="T49" s="615"/>
      <c r="U49" s="614">
        <f t="shared" si="0"/>
        <v>0.23736591831434461</v>
      </c>
      <c r="V49" s="614">
        <f t="shared" si="0"/>
        <v>0.31342404430687881</v>
      </c>
      <c r="W49" s="614">
        <f t="shared" si="0"/>
        <v>0.26579612748388276</v>
      </c>
      <c r="X49" s="614">
        <f t="shared" si="0"/>
        <v>0.36707540743320033</v>
      </c>
      <c r="Y49" s="614">
        <f t="shared" si="0"/>
        <v>0.29266965116518645</v>
      </c>
      <c r="Z49" s="542"/>
      <c r="AA49" s="614">
        <f t="shared" si="0"/>
        <v>0.4406146179401994</v>
      </c>
      <c r="AB49" s="614">
        <f t="shared" si="0"/>
        <v>0.31492168178070901</v>
      </c>
      <c r="AC49" s="614">
        <f t="shared" si="0"/>
        <v>0.26504481434058874</v>
      </c>
      <c r="AD49" s="614">
        <f t="shared" si="0"/>
        <v>0.40331753554502359</v>
      </c>
      <c r="AE49" s="614">
        <f t="shared" si="0"/>
        <v>0.35374505264730038</v>
      </c>
      <c r="AF49" s="542"/>
      <c r="AG49" s="614">
        <f>AG13</f>
        <v>0.31275354813853867</v>
      </c>
      <c r="AH49" s="614">
        <f>AH13</f>
        <v>0.35315061378465651</v>
      </c>
      <c r="AI49" s="614">
        <f>AI13</f>
        <v>0.30626799438290242</v>
      </c>
      <c r="AJ49" s="614">
        <f t="shared" ref="AJ49:AK49" si="1">AJ13</f>
        <v>0.29896039507486688</v>
      </c>
      <c r="AK49" s="614">
        <f t="shared" si="1"/>
        <v>0.31158638644099262</v>
      </c>
      <c r="AM49" s="614">
        <f t="shared" ref="AM49:AP49" si="2">AM13</f>
        <v>0.27697524990340838</v>
      </c>
      <c r="AN49" s="614">
        <f t="shared" si="2"/>
        <v>0.26280735405375211</v>
      </c>
      <c r="AO49" s="614">
        <f t="shared" si="2"/>
        <v>0.18658495391073693</v>
      </c>
      <c r="AP49" s="614">
        <f t="shared" si="2"/>
        <v>0.29266965116518645</v>
      </c>
      <c r="AQ49" s="614">
        <f>AQ13</f>
        <v>0.35374505264730038</v>
      </c>
      <c r="AR49" s="614">
        <f>AR13</f>
        <v>0.31158638644099262</v>
      </c>
    </row>
    <row r="50" spans="1:44" ht="13" x14ac:dyDescent="0.3">
      <c r="A50" s="154"/>
      <c r="B50" s="613" t="s">
        <v>79</v>
      </c>
      <c r="C50" s="617">
        <f>-C14/C10</f>
        <v>0.11162622245829043</v>
      </c>
      <c r="D50" s="617">
        <f>-D14/D10</f>
        <v>9.4646266044983551E-2</v>
      </c>
      <c r="E50" s="617">
        <f t="shared" ref="E50:AD50" si="3">-E14/E10</f>
        <v>0.2216062205812287</v>
      </c>
      <c r="F50" s="617">
        <f t="shared" si="3"/>
        <v>0.10980801816052052</v>
      </c>
      <c r="G50" s="617">
        <f t="shared" si="3"/>
        <v>0.11744446338072817</v>
      </c>
      <c r="H50" s="618"/>
      <c r="I50" s="617">
        <f t="shared" si="3"/>
        <v>0.24048557046282637</v>
      </c>
      <c r="J50" s="617">
        <f t="shared" si="3"/>
        <v>0.49036200143117759</v>
      </c>
      <c r="K50" s="617">
        <f t="shared" si="3"/>
        <v>0.29388240841606755</v>
      </c>
      <c r="L50" s="617">
        <f t="shared" si="3"/>
        <v>0.23052971410317308</v>
      </c>
      <c r="M50" s="617">
        <f t="shared" si="3"/>
        <v>0.26994919823517893</v>
      </c>
      <c r="N50" s="618"/>
      <c r="O50" s="617">
        <f t="shared" si="3"/>
        <v>0.19588978093719561</v>
      </c>
      <c r="P50" s="617">
        <f t="shared" si="3"/>
        <v>0.20068862933522555</v>
      </c>
      <c r="Q50" s="617">
        <f t="shared" si="3"/>
        <v>0.24830702831009466</v>
      </c>
      <c r="R50" s="617">
        <f t="shared" si="3"/>
        <v>0.26893273959842406</v>
      </c>
      <c r="S50" s="617">
        <f t="shared" si="3"/>
        <v>0.2352867393306462</v>
      </c>
      <c r="T50" s="618"/>
      <c r="U50" s="617">
        <f t="shared" si="3"/>
        <v>0.11069720140336495</v>
      </c>
      <c r="V50" s="617">
        <f t="shared" si="3"/>
        <v>0.15698644158505923</v>
      </c>
      <c r="W50" s="617">
        <f t="shared" si="3"/>
        <v>0.10315957933132279</v>
      </c>
      <c r="X50" s="617">
        <f t="shared" si="3"/>
        <v>0.16417968754552315</v>
      </c>
      <c r="Y50" s="617">
        <f t="shared" si="3"/>
        <v>0.13254808782137698</v>
      </c>
      <c r="Z50" s="619"/>
      <c r="AA50" s="617">
        <f t="shared" si="3"/>
        <v>0.17815614617940198</v>
      </c>
      <c r="AB50" s="617">
        <f t="shared" si="3"/>
        <v>0.12805715856004396</v>
      </c>
      <c r="AC50" s="617">
        <f t="shared" si="3"/>
        <v>0.16517285531370035</v>
      </c>
      <c r="AD50" s="617">
        <f t="shared" si="3"/>
        <v>0.19454976303317545</v>
      </c>
      <c r="AE50" s="617">
        <f>-AE14/AE10</f>
        <v>0.16667911283698009</v>
      </c>
      <c r="AF50" s="542"/>
      <c r="AG50" s="617">
        <f t="shared" ref="AG50:AH50" si="4">-AG14/AG10</f>
        <v>0.20981909785162339</v>
      </c>
      <c r="AH50" s="617">
        <f t="shared" si="4"/>
        <v>0.25382967238784671</v>
      </c>
      <c r="AI50" s="617">
        <f t="shared" ref="AI50:AK50" si="5">-AI14/AI10</f>
        <v>0.15678884072794852</v>
      </c>
      <c r="AJ50" s="617">
        <f t="shared" si="5"/>
        <v>0.18980261606055698</v>
      </c>
      <c r="AK50" s="617">
        <f t="shared" si="5"/>
        <v>0.19386858391446496</v>
      </c>
      <c r="AM50" s="617">
        <f t="shared" ref="AM50:AQ50" si="6">-AM14/AM10</f>
        <v>0.11744446338072817</v>
      </c>
      <c r="AN50" s="617">
        <f t="shared" si="6"/>
        <v>0.26994919823517893</v>
      </c>
      <c r="AO50" s="617">
        <f t="shared" si="6"/>
        <v>0.2352867393306462</v>
      </c>
      <c r="AP50" s="617">
        <f t="shared" si="6"/>
        <v>0.13254808782137698</v>
      </c>
      <c r="AQ50" s="617">
        <f t="shared" si="6"/>
        <v>0.16667911283698009</v>
      </c>
      <c r="AR50" s="617">
        <f t="shared" ref="AR50" si="7">-AR14/AR10</f>
        <v>0.19386858391446496</v>
      </c>
    </row>
    <row r="51" spans="1:44" ht="13" x14ac:dyDescent="0.3">
      <c r="A51" s="154"/>
      <c r="B51" s="613" t="s">
        <v>80</v>
      </c>
      <c r="C51" s="617">
        <f>-C26/C24</f>
        <v>0.39938523735831527</v>
      </c>
      <c r="D51" s="617">
        <f t="shared" ref="D51:G51" si="8">-D26/D24</f>
        <v>0.30695260249389028</v>
      </c>
      <c r="E51" s="617">
        <f t="shared" si="8"/>
        <v>0.46079427687898084</v>
      </c>
      <c r="F51" s="617">
        <f t="shared" si="8"/>
        <v>0.13277854603852593</v>
      </c>
      <c r="G51" s="617">
        <f t="shared" si="8"/>
        <v>0.26654437255625762</v>
      </c>
      <c r="H51" s="618"/>
      <c r="I51" s="617">
        <f>-I26/I24</f>
        <v>4.6186857480058983</v>
      </c>
      <c r="J51" s="617">
        <f t="shared" ref="J51:M51" si="9">-J26/J24</f>
        <v>-0.46893867159318048</v>
      </c>
      <c r="K51" s="617">
        <f t="shared" si="9"/>
        <v>3.0477785055532829</v>
      </c>
      <c r="L51" s="617">
        <f t="shared" si="9"/>
        <v>2.2581461021562261</v>
      </c>
      <c r="M51" s="617">
        <f t="shared" si="9"/>
        <v>-4.1939157733853278</v>
      </c>
      <c r="N51" s="618"/>
      <c r="O51" s="617">
        <f t="shared" ref="O51:AE51" si="10">-O26/O24</f>
        <v>1.5688309977021422</v>
      </c>
      <c r="P51" s="617">
        <f t="shared" si="10"/>
        <v>3.5931219697467283</v>
      </c>
      <c r="Q51" s="617">
        <f t="shared" si="10"/>
        <v>-4.9333065604964474</v>
      </c>
      <c r="R51" s="617">
        <f t="shared" si="10"/>
        <v>-0.27095011968361915</v>
      </c>
      <c r="S51" s="617">
        <f t="shared" si="10"/>
        <v>-1.3797572571290277</v>
      </c>
      <c r="T51" s="618"/>
      <c r="U51" s="617">
        <f t="shared" si="10"/>
        <v>0.64178439755002403</v>
      </c>
      <c r="V51" s="617">
        <f t="shared" si="10"/>
        <v>0.67999406081734404</v>
      </c>
      <c r="W51" s="617">
        <f t="shared" si="10"/>
        <v>0.71482278334500515</v>
      </c>
      <c r="X51" s="617">
        <f t="shared" si="10"/>
        <v>0.59026051368030164</v>
      </c>
      <c r="Y51" s="617">
        <f t="shared" si="10"/>
        <v>0.6532572802104627</v>
      </c>
      <c r="Z51" s="619"/>
      <c r="AA51" s="617">
        <f t="shared" si="10"/>
        <v>0.58447720167435202</v>
      </c>
      <c r="AB51" s="617">
        <f t="shared" si="10"/>
        <v>0.74586353051491738</v>
      </c>
      <c r="AC51" s="617">
        <f t="shared" si="10"/>
        <v>1.2683917548157411</v>
      </c>
      <c r="AD51" s="617">
        <f t="shared" si="10"/>
        <v>0.50736636942672642</v>
      </c>
      <c r="AE51" s="617">
        <f t="shared" si="10"/>
        <v>0.69178310794359943</v>
      </c>
      <c r="AF51" s="542"/>
      <c r="AG51" s="617">
        <f>-AG26/AG24</f>
        <v>1.9639352797639402</v>
      </c>
      <c r="AH51" s="617">
        <f>-AH26/AH24</f>
        <v>0.84742636955185291</v>
      </c>
      <c r="AI51" s="617">
        <f>-AI26/AI24</f>
        <v>0.70793826636634483</v>
      </c>
      <c r="AJ51" s="617">
        <f t="shared" ref="AJ51:AK51" si="11">-AJ26/AJ24</f>
        <v>0.67628727848355064</v>
      </c>
      <c r="AK51" s="617">
        <f t="shared" si="11"/>
        <v>0.88631399113908116</v>
      </c>
      <c r="AL51" s="620"/>
      <c r="AM51" s="617">
        <f t="shared" ref="AM51:AQ51" si="12">-AM26/AM24</f>
        <v>0.26654437255625762</v>
      </c>
      <c r="AN51" s="617">
        <f t="shared" si="12"/>
        <v>-4.1939157733853278</v>
      </c>
      <c r="AO51" s="617">
        <f t="shared" si="12"/>
        <v>-1.3797572571290277</v>
      </c>
      <c r="AP51" s="617">
        <f t="shared" si="12"/>
        <v>0.6532572802104627</v>
      </c>
      <c r="AQ51" s="617">
        <f t="shared" si="12"/>
        <v>0.69178310794359943</v>
      </c>
      <c r="AR51" s="617">
        <f t="shared" ref="AR51" si="13">-AR26/AR24</f>
        <v>0.88631399113908116</v>
      </c>
    </row>
    <row r="52" spans="1:44" ht="13" x14ac:dyDescent="0.3">
      <c r="A52" s="154"/>
      <c r="B52" s="613" t="s">
        <v>81</v>
      </c>
      <c r="C52" s="614">
        <f>C21</f>
        <v>0.21024507091516084</v>
      </c>
      <c r="D52" s="614">
        <f t="shared" ref="D52:G52" si="14">D21</f>
        <v>0.12277488427467531</v>
      </c>
      <c r="E52" s="614">
        <f t="shared" si="14"/>
        <v>0.25562972164489661</v>
      </c>
      <c r="F52" s="614">
        <f t="shared" si="14"/>
        <v>0.17359962206101717</v>
      </c>
      <c r="G52" s="614">
        <f t="shared" si="14"/>
        <v>0.17063823817386553</v>
      </c>
      <c r="H52" s="615"/>
      <c r="I52" s="614">
        <f>I21</f>
        <v>0.1884567684424503</v>
      </c>
      <c r="J52" s="614">
        <f t="shared" ref="J52:M52" si="15">J21</f>
        <v>-0.49511620767898723</v>
      </c>
      <c r="K52" s="614">
        <f t="shared" si="15"/>
        <v>0.11133812307742</v>
      </c>
      <c r="L52" s="614">
        <f t="shared" si="15"/>
        <v>4.703952726112872E-2</v>
      </c>
      <c r="M52" s="614">
        <f t="shared" si="15"/>
        <v>3.0308713814171825E-2</v>
      </c>
      <c r="N52" s="615"/>
      <c r="O52" s="614">
        <f>O21</f>
        <v>0.13890940035215538</v>
      </c>
      <c r="P52" s="614">
        <f t="shared" ref="P52:S52" si="16">P21</f>
        <v>8.3832244311605852E-2</v>
      </c>
      <c r="Q52" s="614">
        <f t="shared" si="16"/>
        <v>5.6415985421767324E-2</v>
      </c>
      <c r="R52" s="614">
        <f t="shared" si="16"/>
        <v>-0.23691298161758639</v>
      </c>
      <c r="S52" s="614">
        <f t="shared" si="16"/>
        <v>-3.6517833506731254E-2</v>
      </c>
      <c r="T52" s="615"/>
      <c r="U52" s="614">
        <f>U21</f>
        <v>0.14720702662732829</v>
      </c>
      <c r="V52" s="614">
        <f t="shared" ref="V52:Y52" si="17">V21</f>
        <v>0.18970980164494758</v>
      </c>
      <c r="W52" s="614">
        <f t="shared" si="17"/>
        <v>0.19380376350368514</v>
      </c>
      <c r="X52" s="614">
        <f t="shared" si="17"/>
        <v>0.19732315408006454</v>
      </c>
      <c r="Y52" s="614">
        <f t="shared" si="17"/>
        <v>0.18042252145196133</v>
      </c>
      <c r="Z52" s="542"/>
      <c r="AA52" s="614">
        <f>AA21</f>
        <v>0.28176314186046519</v>
      </c>
      <c r="AB52" s="614">
        <f t="shared" ref="AB52:AE52" si="18">AB21</f>
        <v>0.19907317202528174</v>
      </c>
      <c r="AC52" s="614">
        <f t="shared" si="18"/>
        <v>0.1352027374519843</v>
      </c>
      <c r="AD52" s="614">
        <f t="shared" si="18"/>
        <v>0.21939712680094775</v>
      </c>
      <c r="AE52" s="614">
        <f t="shared" si="18"/>
        <v>0.20544710219550441</v>
      </c>
      <c r="AF52" s="542"/>
      <c r="AG52" s="614">
        <f t="shared" ref="AG52:AH52" si="19">AG21</f>
        <v>0.13966080465548258</v>
      </c>
      <c r="AH52" s="614">
        <f t="shared" si="19"/>
        <v>0.27571436191902782</v>
      </c>
      <c r="AI52" s="614">
        <f t="shared" ref="AI52:AK52" si="20">AI21</f>
        <v>0.17222307246256169</v>
      </c>
      <c r="AJ52" s="614">
        <f t="shared" si="20"/>
        <v>0.14367953787233023</v>
      </c>
      <c r="AK52" s="614">
        <f t="shared" si="20"/>
        <v>0.17108685818828262</v>
      </c>
      <c r="AL52" s="620"/>
      <c r="AM52" s="614">
        <f>AM21</f>
        <v>0.17063823817386553</v>
      </c>
      <c r="AN52" s="614">
        <f t="shared" ref="AN52:AQ52" si="21">AN21</f>
        <v>3.0308713814171825E-2</v>
      </c>
      <c r="AO52" s="614">
        <f t="shared" si="21"/>
        <v>-3.6517833506731254E-2</v>
      </c>
      <c r="AP52" s="614">
        <f t="shared" si="21"/>
        <v>0.18042252145196133</v>
      </c>
      <c r="AQ52" s="614">
        <f t="shared" si="21"/>
        <v>0.20544710219550441</v>
      </c>
      <c r="AR52" s="614">
        <f t="shared" ref="AR52" si="22">AR21</f>
        <v>0.17108685818828262</v>
      </c>
    </row>
    <row r="53" spans="1:44" ht="13" x14ac:dyDescent="0.3">
      <c r="A53" s="154"/>
      <c r="B53" s="613" t="s">
        <v>82</v>
      </c>
      <c r="C53" s="621">
        <f>C29/C10</f>
        <v>9.8165922361785563E-2</v>
      </c>
      <c r="D53" s="621">
        <f t="shared" ref="D53:G53" si="23">D29/D10</f>
        <v>8.5388141746427088E-2</v>
      </c>
      <c r="E53" s="621">
        <f t="shared" si="23"/>
        <v>0.15404230009972347</v>
      </c>
      <c r="F53" s="621">
        <f t="shared" si="23"/>
        <v>0.17619205301847871</v>
      </c>
      <c r="G53" s="621">
        <f t="shared" si="23"/>
        <v>0.1312267193087861</v>
      </c>
      <c r="H53" s="154"/>
      <c r="I53" s="621">
        <f>I29/I10</f>
        <v>-4.7186237677665652E-2</v>
      </c>
      <c r="J53" s="621">
        <f t="shared" ref="J53:M53" si="24">J29/J10</f>
        <v>-0.90671664413882946</v>
      </c>
      <c r="K53" s="621">
        <f t="shared" si="24"/>
        <v>-8.118401661744494E-2</v>
      </c>
      <c r="L53" s="621">
        <f t="shared" si="24"/>
        <v>-0.10993177564221997</v>
      </c>
      <c r="M53" s="621">
        <f t="shared" si="24"/>
        <v>-0.17208679746219221</v>
      </c>
      <c r="O53" s="621">
        <f>O29/O10</f>
        <v>-1.6331322492538424E-3</v>
      </c>
      <c r="P53" s="621">
        <f t="shared" ref="P53:S53" si="25">P29/P10</f>
        <v>-0.10754951224299819</v>
      </c>
      <c r="Q53" s="621">
        <f t="shared" si="25"/>
        <v>-0.18380023704736972</v>
      </c>
      <c r="R53" s="621">
        <f t="shared" si="25"/>
        <v>-0.31405916811052476</v>
      </c>
      <c r="S53" s="621">
        <f t="shared" si="25"/>
        <v>-0.18054522449674504</v>
      </c>
      <c r="T53" s="154"/>
      <c r="U53" s="621">
        <f>U29/U10</f>
        <v>8.5811470468549395E-2</v>
      </c>
      <c r="V53" s="621">
        <f t="shared" ref="V53:Y53" si="26">V29/V10</f>
        <v>8.8326295722626472E-2</v>
      </c>
      <c r="W53" s="621">
        <f t="shared" si="26"/>
        <v>7.0831685195553606E-2</v>
      </c>
      <c r="X53" s="621">
        <f t="shared" si="26"/>
        <v>0.11974731288657343</v>
      </c>
      <c r="Y53" s="621">
        <f t="shared" si="26"/>
        <v>9.0561290981300932E-2</v>
      </c>
      <c r="Z53" s="542"/>
      <c r="AA53" s="621">
        <f>AA29/AA10</f>
        <v>0.11446827977574758</v>
      </c>
      <c r="AB53" s="621">
        <f t="shared" ref="AB53:AE53" si="27">AB29/AB10</f>
        <v>0.12378552470458923</v>
      </c>
      <c r="AC53" s="621">
        <f t="shared" si="27"/>
        <v>4.2982471959026526E-2</v>
      </c>
      <c r="AD53" s="621">
        <f t="shared" si="27"/>
        <v>0.12500916841232215</v>
      </c>
      <c r="AE53" s="621">
        <f t="shared" si="27"/>
        <v>0.10371974275259499</v>
      </c>
      <c r="AF53" s="542"/>
      <c r="AG53" s="621">
        <f t="shared" ref="AG53:AH53" si="28">AG29/AG10</f>
        <v>4.6124571942900039E-2</v>
      </c>
      <c r="AH53" s="621">
        <f t="shared" si="28"/>
        <v>0.12863224393010847</v>
      </c>
      <c r="AI53" s="621">
        <f t="shared" ref="AI53:AK53" si="29">AI29/AI10</f>
        <v>0.10297876275824035</v>
      </c>
      <c r="AJ53" s="621">
        <f t="shared" si="29"/>
        <v>0.16440287267283149</v>
      </c>
      <c r="AK53" s="621">
        <f t="shared" si="29"/>
        <v>0.12214866837678619</v>
      </c>
      <c r="AM53" s="621">
        <f>AM29/AM10</f>
        <v>0.1312267193087861</v>
      </c>
      <c r="AN53" s="621">
        <f t="shared" ref="AN53:AQ53" si="30">AN29/AN10</f>
        <v>-0.17208679746219221</v>
      </c>
      <c r="AO53" s="621">
        <f t="shared" si="30"/>
        <v>-0.18054522449674504</v>
      </c>
      <c r="AP53" s="621">
        <f t="shared" si="30"/>
        <v>9.0561290981300932E-2</v>
      </c>
      <c r="AQ53" s="621">
        <f t="shared" si="30"/>
        <v>0.10371974275259499</v>
      </c>
      <c r="AR53" s="621">
        <f t="shared" ref="AR53" si="31">AR29/AR10</f>
        <v>0.12214866837678619</v>
      </c>
    </row>
    <row r="54" spans="1:44" ht="13" x14ac:dyDescent="0.3">
      <c r="B54" s="622" t="s">
        <v>83</v>
      </c>
      <c r="C54" s="623">
        <f>C39</f>
        <v>6.9810664017338916E-2</v>
      </c>
      <c r="D54" s="623">
        <f t="shared" ref="D54:G54" si="32">D39</f>
        <v>3.9251901879623588E-2</v>
      </c>
      <c r="E54" s="623">
        <f t="shared" si="32"/>
        <v>8.5273965070971652E-2</v>
      </c>
      <c r="F54" s="623">
        <f t="shared" si="32"/>
        <v>0.10763624386957489</v>
      </c>
      <c r="G54" s="623">
        <f t="shared" si="32"/>
        <v>7.6150045147393708E-2</v>
      </c>
      <c r="H54" s="154"/>
      <c r="I54" s="623">
        <f>I39</f>
        <v>-0.11420563466057561</v>
      </c>
      <c r="J54" s="623">
        <f t="shared" ref="J54:M54" si="33">J39</f>
        <v>-0.84589925128373133</v>
      </c>
      <c r="K54" s="623">
        <f t="shared" si="33"/>
        <v>-0.12304961229524561</v>
      </c>
      <c r="L54" s="623">
        <f t="shared" si="33"/>
        <v>-0.21878757964923598</v>
      </c>
      <c r="M54" s="623">
        <f t="shared" si="33"/>
        <v>-0.24421398630313287</v>
      </c>
      <c r="N54" s="145"/>
      <c r="O54" s="623">
        <f>O39</f>
        <v>-1.7066872565517741E-2</v>
      </c>
      <c r="P54" s="623">
        <f t="shared" ref="P54:S54" si="34">P39</f>
        <v>-2.9687541965293402E-2</v>
      </c>
      <c r="Q54" s="623">
        <f t="shared" si="34"/>
        <v>-0.23730453427985129</v>
      </c>
      <c r="R54" s="623">
        <f t="shared" si="34"/>
        <v>-0.32087298257382607</v>
      </c>
      <c r="S54" s="623">
        <f t="shared" si="34"/>
        <v>-0.17978541801882045</v>
      </c>
      <c r="U54" s="623">
        <f>U39</f>
        <v>4.5470624837822028E-2</v>
      </c>
      <c r="V54" s="623">
        <f t="shared" ref="V54:Y54" si="35">V39</f>
        <v>5.6819418266637271E-2</v>
      </c>
      <c r="W54" s="623">
        <f t="shared" si="35"/>
        <v>5.7339424138595857E-2</v>
      </c>
      <c r="X54" s="623">
        <f t="shared" si="35"/>
        <v>6.0559345818531563E-2</v>
      </c>
      <c r="Y54" s="623">
        <f t="shared" si="35"/>
        <v>5.4590739754813586E-2</v>
      </c>
      <c r="AA54" s="623">
        <f>AA39</f>
        <v>6.380382794850506E-2</v>
      </c>
      <c r="AB54" s="623">
        <f t="shared" ref="AB54:AE54" si="36">AB39</f>
        <v>6.8000968507831883E-2</v>
      </c>
      <c r="AC54" s="623">
        <f t="shared" si="36"/>
        <v>2.6657247887323581E-2</v>
      </c>
      <c r="AD54" s="623">
        <f t="shared" si="36"/>
        <v>6.4345661303317384E-2</v>
      </c>
      <c r="AE54" s="623">
        <f t="shared" si="36"/>
        <v>5.6523864924202777E-2</v>
      </c>
      <c r="AG54" s="623">
        <f t="shared" ref="AG54:AH54" si="37">AG39</f>
        <v>3.6344868229476919E-2</v>
      </c>
      <c r="AH54" s="623">
        <f t="shared" si="37"/>
        <v>9.1424102079004185E-2</v>
      </c>
      <c r="AI54" s="623">
        <f t="shared" ref="AI54:AK54" si="38">AI39</f>
        <v>6.2353931115953318E-2</v>
      </c>
      <c r="AJ54" s="623">
        <f t="shared" si="38"/>
        <v>0.10034255781419141</v>
      </c>
      <c r="AK54" s="623">
        <f t="shared" si="38"/>
        <v>7.7842496187152471E-2</v>
      </c>
      <c r="AM54" s="623">
        <f>AM39</f>
        <v>7.6150045147393708E-2</v>
      </c>
      <c r="AN54" s="623">
        <f t="shared" ref="AN54:AQ54" si="39">AN39</f>
        <v>-0.24421398630313287</v>
      </c>
      <c r="AO54" s="623">
        <f t="shared" si="39"/>
        <v>-0.17978541801882045</v>
      </c>
      <c r="AP54" s="623">
        <f t="shared" si="39"/>
        <v>5.4590739754813586E-2</v>
      </c>
      <c r="AQ54" s="623">
        <f t="shared" si="39"/>
        <v>5.6523864924202777E-2</v>
      </c>
      <c r="AR54" s="623">
        <f t="shared" ref="AR54" si="40">AR39</f>
        <v>7.7842496187152471E-2</v>
      </c>
    </row>
    <row r="55" spans="1:44" ht="13" x14ac:dyDescent="0.3">
      <c r="B55" s="622" t="s">
        <v>84</v>
      </c>
      <c r="C55" s="624">
        <f>C38/$H$55*100</f>
        <v>0.57860161245158481</v>
      </c>
      <c r="D55" s="624">
        <f t="shared" ref="D55:G55" si="41">D38/$H$55*100</f>
        <v>0.77639985253280464</v>
      </c>
      <c r="E55" s="624">
        <f t="shared" si="41"/>
        <v>0.55226736026315149</v>
      </c>
      <c r="F55" s="624">
        <f t="shared" si="41"/>
        <v>2.4725973569362245</v>
      </c>
      <c r="G55" s="624">
        <f t="shared" si="41"/>
        <v>4.3798661821837639</v>
      </c>
      <c r="H55" s="145">
        <v>5058.5</v>
      </c>
      <c r="I55" s="624">
        <f t="shared" ref="I55:L55" si="42">I38/$H$55*100</f>
        <v>-0.4421785399104568</v>
      </c>
      <c r="J55" s="624">
        <f t="shared" si="42"/>
        <v>-1.8722007794465862</v>
      </c>
      <c r="K55" s="624">
        <f t="shared" si="42"/>
        <v>-0.5289148531605925</v>
      </c>
      <c r="L55" s="624">
        <f t="shared" si="42"/>
        <v>-2.6454107288037076</v>
      </c>
      <c r="M55" s="624">
        <f>M38/$H$55*100</f>
        <v>-5.4886258264967864</v>
      </c>
      <c r="O55" s="624">
        <f t="shared" ref="O55:S55" si="43">O38/$H$55*100</f>
        <v>-8.5256128972898221E-2</v>
      </c>
      <c r="P55" s="624">
        <f t="shared" si="43"/>
        <v>-0.14621762454128656</v>
      </c>
      <c r="Q55" s="624">
        <f t="shared" si="43"/>
        <v>-0.99942668683502045</v>
      </c>
      <c r="R55" s="624">
        <f t="shared" si="43"/>
        <v>-2.9790038971438784</v>
      </c>
      <c r="S55" s="624">
        <f t="shared" si="43"/>
        <v>-4.2099043374930822</v>
      </c>
      <c r="U55" s="624">
        <f t="shared" ref="U55:Y55" si="44">U38/$H$55*100</f>
        <v>0.37434621970799237</v>
      </c>
      <c r="V55" s="624">
        <f t="shared" si="44"/>
        <v>0.40998456348408385</v>
      </c>
      <c r="W55" s="624">
        <f t="shared" si="44"/>
        <v>0.40326271938321667</v>
      </c>
      <c r="X55" s="624">
        <f t="shared" si="44"/>
        <v>0.40251222363516814</v>
      </c>
      <c r="Y55" s="624">
        <f t="shared" si="44"/>
        <v>1.5901057262104608</v>
      </c>
      <c r="AA55" s="624">
        <f t="shared" ref="AA55:AE55" si="45">AA38/$H$55*100</f>
        <v>0.30372564534941227</v>
      </c>
      <c r="AB55" s="624">
        <f t="shared" si="45"/>
        <v>0.48918755441336415</v>
      </c>
      <c r="AC55" s="624">
        <f t="shared" si="45"/>
        <v>0.16462833330038321</v>
      </c>
      <c r="AD55" s="624">
        <f t="shared" si="45"/>
        <v>0.53679685815953226</v>
      </c>
      <c r="AE55" s="624">
        <f t="shared" si="45"/>
        <v>1.4963152618365114</v>
      </c>
      <c r="AG55" s="624">
        <f>AG38/$H$55*100</f>
        <v>0.16162864331783253</v>
      </c>
      <c r="AH55" s="624">
        <f>AH38/$H$55*100</f>
        <v>0.37090709241870107</v>
      </c>
      <c r="AI55" s="624">
        <f>AI38/$H$55*100</f>
        <v>0.45525641514283127</v>
      </c>
      <c r="AJ55" s="624">
        <f t="shared" ref="AJ55:AK55" si="46">AJ38/$H$55*100</f>
        <v>1.0727732088563779</v>
      </c>
      <c r="AK55" s="624">
        <f t="shared" si="46"/>
        <v>2.0625422303495613</v>
      </c>
      <c r="AM55" s="624">
        <f t="shared" ref="AM55:AQ55" si="47">AM38/$H$55*100</f>
        <v>4.3798661821837639</v>
      </c>
      <c r="AN55" s="624">
        <f t="shared" si="47"/>
        <v>-5.4886258264967864</v>
      </c>
      <c r="AO55" s="624">
        <f t="shared" si="47"/>
        <v>-4.2099043374930822</v>
      </c>
      <c r="AP55" s="624">
        <f t="shared" si="47"/>
        <v>1.5901057262104608</v>
      </c>
      <c r="AQ55" s="624">
        <f t="shared" si="47"/>
        <v>1.4963152618365114</v>
      </c>
      <c r="AR55" s="624">
        <f t="shared" ref="AR55" si="48">AR38/$H$55*100</f>
        <v>2.0625422303495613</v>
      </c>
    </row>
    <row r="56" spans="1:44" x14ac:dyDescent="0.25">
      <c r="C56" s="625"/>
      <c r="D56" s="625"/>
      <c r="E56" s="625"/>
      <c r="F56" s="625"/>
      <c r="G56" s="625"/>
      <c r="I56" s="625"/>
      <c r="J56" s="625"/>
      <c r="K56" s="625"/>
      <c r="L56" s="625"/>
      <c r="M56" s="625"/>
      <c r="O56" s="625"/>
      <c r="P56" s="625"/>
      <c r="Q56" s="625"/>
      <c r="R56" s="625"/>
      <c r="S56" s="625"/>
      <c r="U56" s="625"/>
      <c r="V56" s="625"/>
      <c r="W56" s="625"/>
      <c r="X56" s="625"/>
      <c r="Y56" s="625"/>
      <c r="AA56" s="625"/>
      <c r="AB56" s="625"/>
      <c r="AC56" s="625"/>
      <c r="AD56" s="625"/>
      <c r="AE56" s="625"/>
      <c r="AG56" s="625"/>
      <c r="AH56" s="625"/>
      <c r="AI56" s="625"/>
      <c r="AJ56" s="625"/>
      <c r="AK56" s="625"/>
      <c r="AM56" s="625"/>
      <c r="AN56" s="625"/>
      <c r="AO56" s="625"/>
      <c r="AP56" s="625"/>
      <c r="AQ56" s="625"/>
      <c r="AR56" s="625"/>
    </row>
    <row r="57" spans="1:44" ht="12.5" hidden="1" customHeight="1" x14ac:dyDescent="0.25">
      <c r="B57" s="145" t="s">
        <v>85</v>
      </c>
      <c r="C57" s="626">
        <f>((BS!B39+BS!B52-BS!B32)/1000)/C20</f>
        <v>43.275940670531192</v>
      </c>
      <c r="D57" s="626">
        <f>((BS!C39+BS!C52-BS!C32)/1000)/D20</f>
        <v>24.965112867185205</v>
      </c>
      <c r="E57" s="626">
        <f>((BS!D39+BS!D52-BS!D32)/1000)/E20</f>
        <v>36.412333989962157</v>
      </c>
      <c r="F57" s="626">
        <f>((BS!E39+BS!E52-BS!E32)/1000)/F20</f>
        <v>11.547327184128038</v>
      </c>
      <c r="G57" s="626"/>
      <c r="I57" s="626">
        <f>((BS!G39+BS!G52-BS!G32)/1000)/I20</f>
        <v>68.041165989018182</v>
      </c>
      <c r="J57" s="626">
        <f>((BS!H39+BS!H52-BS!H32)/1000)/J20</f>
        <v>-61.319045429521282</v>
      </c>
      <c r="K57" s="626">
        <f>((BS!I39+BS!I52-BS!I32)/1000)/K20</f>
        <v>141.33412379299952</v>
      </c>
      <c r="L57" s="626">
        <f>((BS!J39+BS!J52-BS!J32)/1000)/L20</f>
        <v>104.51929607355743</v>
      </c>
      <c r="O57" s="627">
        <f>((BS!L39+BS!L52-BS!L32)/1000)/O20</f>
        <v>100.82763012121322</v>
      </c>
      <c r="P57" s="627">
        <f>((BS!M39+BS!M52-BS!M32)/1000)/P20</f>
        <v>149.3458318793696</v>
      </c>
      <c r="Q57" s="627">
        <f>((BS!N39+BS!N52-BS!N32)/1000)/Q20</f>
        <v>279.09277943415884</v>
      </c>
      <c r="R57" s="627">
        <f>((BS!O39+BS!O52-BS!O32)/1000)/R20</f>
        <v>-30.191979989758607</v>
      </c>
      <c r="S57" s="626" t="s">
        <v>86</v>
      </c>
      <c r="U57" s="626">
        <f>((BS!Q39+BS!Q52-BS!L32)/1000)/U20</f>
        <v>52.854447771832099</v>
      </c>
      <c r="V57" s="626">
        <f>((BS!R39+BS!R52-BS!M32)/1000)/V20</f>
        <v>46.221857082608587</v>
      </c>
      <c r="W57" s="626">
        <f>((BS!S39+BS!S52-BS!N32)/1000)/W20</f>
        <v>50.617796379654223</v>
      </c>
      <c r="X57" s="626">
        <f>((BS!T39+BS!T52-BS!O32)/1000)/X20</f>
        <v>52.186369458923117</v>
      </c>
      <c r="Y57" s="626" t="s">
        <v>86</v>
      </c>
      <c r="AA57" s="626">
        <f>((BS!V39+BS!V52-BS!V32)/1000)/AA20</f>
        <v>48.61289286501006</v>
      </c>
      <c r="AB57" s="626">
        <f>((BS!W39+BS!W52-BS!W32)/1000)/AB20</f>
        <v>42.932232342942157</v>
      </c>
      <c r="AC57" s="626">
        <f>((BS!X39+BS!X52-BS!X32)/1000)/AC20</f>
        <v>73.36923569618078</v>
      </c>
      <c r="AD57" s="626">
        <f>((BS!Y39+BS!Y52-BS!Y32)/1000)/AD20</f>
        <v>34.32887434728125</v>
      </c>
      <c r="AE57" s="626" t="s">
        <v>86</v>
      </c>
      <c r="AG57" s="626"/>
      <c r="AH57" s="626"/>
      <c r="AI57" s="626"/>
      <c r="AJ57" s="626"/>
      <c r="AK57" s="626"/>
      <c r="AM57" s="626">
        <f>F57</f>
        <v>11.547327184128038</v>
      </c>
      <c r="AN57" s="626">
        <f>L57</f>
        <v>104.51929607355743</v>
      </c>
      <c r="AO57" s="626">
        <f>R57</f>
        <v>-30.191979989758607</v>
      </c>
      <c r="AP57" s="626">
        <f>X57</f>
        <v>52.186369458923117</v>
      </c>
      <c r="AQ57" s="626">
        <f>AD57</f>
        <v>34.32887434728125</v>
      </c>
      <c r="AR57" s="626"/>
    </row>
    <row r="58" spans="1:44" ht="12.5" hidden="1" customHeight="1" x14ac:dyDescent="0.25">
      <c r="B58" s="628" t="s">
        <v>87</v>
      </c>
    </row>
    <row r="59" spans="1:44" ht="12.5" hidden="1" customHeight="1" x14ac:dyDescent="0.25">
      <c r="B59" s="628" t="s">
        <v>88</v>
      </c>
    </row>
  </sheetData>
  <mergeCells count="1">
    <mergeCell ref="AT1:AU1"/>
  </mergeCells>
  <phoneticPr fontId="3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0E17B-8989-4D9D-A9E0-522FB3A00A1D}">
  <dimension ref="A1:AD68"/>
  <sheetViews>
    <sheetView zoomScale="80" workbookViewId="0">
      <pane xSplit="1" topLeftCell="T1" activePane="topRight" state="frozen"/>
      <selection pane="topRight" activeCell="Z4" sqref="Z4"/>
    </sheetView>
  </sheetViews>
  <sheetFormatPr defaultColWidth="8.81640625" defaultRowHeight="12.5" x14ac:dyDescent="0.25"/>
  <cols>
    <col min="1" max="1" width="55.81640625" style="145" bestFit="1" customWidth="1"/>
    <col min="2" max="3" width="15.1796875" style="145" bestFit="1" customWidth="1"/>
    <col min="4" max="5" width="12.81640625" style="145" bestFit="1" customWidth="1"/>
    <col min="6" max="6" width="4" style="145" customWidth="1"/>
    <col min="7" max="7" width="12.81640625" style="145" bestFit="1" customWidth="1"/>
    <col min="8" max="8" width="15.453125" style="145" bestFit="1" customWidth="1"/>
    <col min="9" max="10" width="12.81640625" style="145" bestFit="1" customWidth="1"/>
    <col min="11" max="11" width="4.81640625" style="145" customWidth="1"/>
    <col min="12" max="12" width="15.453125" style="145" bestFit="1" customWidth="1"/>
    <col min="13" max="15" width="13" style="145" customWidth="1"/>
    <col min="16" max="16" width="3.54296875" style="145" customWidth="1"/>
    <col min="17" max="17" width="13.453125" style="145" bestFit="1" customWidth="1"/>
    <col min="18" max="18" width="13.54296875" style="145" customWidth="1"/>
    <col min="19" max="20" width="13.453125" style="145" bestFit="1" customWidth="1"/>
    <col min="21" max="21" width="3.54296875" style="145" customWidth="1"/>
    <col min="22" max="22" width="13.453125" style="145" bestFit="1" customWidth="1"/>
    <col min="23" max="23" width="12.81640625" style="145" bestFit="1" customWidth="1"/>
    <col min="24" max="24" width="13.54296875" style="145" bestFit="1" customWidth="1"/>
    <col min="25" max="25" width="13.453125" style="145" bestFit="1" customWidth="1"/>
    <col min="26" max="26" width="2.7265625" style="145" customWidth="1"/>
    <col min="27" max="27" width="13.453125" style="145" bestFit="1" customWidth="1"/>
    <col min="28" max="28" width="12.81640625" style="145" bestFit="1" customWidth="1"/>
    <col min="29" max="29" width="13.54296875" style="145" bestFit="1" customWidth="1"/>
    <col min="30" max="30" width="13.453125" style="145" bestFit="1" customWidth="1"/>
    <col min="31" max="16384" width="8.81640625" style="145"/>
  </cols>
  <sheetData>
    <row r="1" spans="1:30" ht="13" x14ac:dyDescent="0.3">
      <c r="A1" s="141" t="s">
        <v>89</v>
      </c>
      <c r="B1" s="725" t="s">
        <v>6</v>
      </c>
      <c r="C1" s="726"/>
      <c r="D1" s="726"/>
      <c r="E1" s="727"/>
      <c r="F1" s="142"/>
      <c r="G1" s="725" t="s">
        <v>11</v>
      </c>
      <c r="H1" s="726"/>
      <c r="I1" s="726"/>
      <c r="J1" s="727"/>
      <c r="K1" s="142"/>
      <c r="L1" s="725" t="s">
        <v>16</v>
      </c>
      <c r="M1" s="726"/>
      <c r="N1" s="726"/>
      <c r="O1" s="727"/>
      <c r="P1" s="143"/>
      <c r="Q1" s="722" t="s">
        <v>21</v>
      </c>
      <c r="R1" s="723"/>
      <c r="S1" s="723"/>
      <c r="T1" s="724"/>
      <c r="U1" s="144"/>
      <c r="V1" s="719" t="s">
        <v>26</v>
      </c>
      <c r="W1" s="720"/>
      <c r="X1" s="720"/>
      <c r="Y1" s="721"/>
      <c r="AA1" s="719" t="s">
        <v>90</v>
      </c>
      <c r="AB1" s="720"/>
      <c r="AC1" s="720"/>
      <c r="AD1" s="721"/>
    </row>
    <row r="2" spans="1:30" ht="13" x14ac:dyDescent="0.25">
      <c r="A2" s="146" t="s">
        <v>91</v>
      </c>
      <c r="B2" s="147">
        <v>43555</v>
      </c>
      <c r="C2" s="147">
        <v>43646</v>
      </c>
      <c r="D2" s="147">
        <v>43738</v>
      </c>
      <c r="E2" s="147">
        <v>43830</v>
      </c>
      <c r="F2" s="147"/>
      <c r="G2" s="147">
        <v>43921</v>
      </c>
      <c r="H2" s="147">
        <v>44012</v>
      </c>
      <c r="I2" s="147">
        <v>44104</v>
      </c>
      <c r="J2" s="147">
        <v>44196</v>
      </c>
      <c r="K2" s="147"/>
      <c r="L2" s="147">
        <v>44286</v>
      </c>
      <c r="M2" s="147">
        <v>44377</v>
      </c>
      <c r="N2" s="147">
        <v>44469</v>
      </c>
      <c r="O2" s="147">
        <v>44561</v>
      </c>
      <c r="P2" s="143"/>
      <c r="Q2" s="147">
        <v>44651</v>
      </c>
      <c r="R2" s="147">
        <v>44742</v>
      </c>
      <c r="S2" s="147">
        <v>44834</v>
      </c>
      <c r="T2" s="147">
        <v>44926</v>
      </c>
      <c r="U2" s="144"/>
      <c r="V2" s="147">
        <v>45016</v>
      </c>
      <c r="W2" s="147">
        <v>45107</v>
      </c>
      <c r="X2" s="147">
        <v>45199</v>
      </c>
      <c r="Y2" s="147">
        <v>45291</v>
      </c>
      <c r="AA2" s="147">
        <v>45382</v>
      </c>
      <c r="AB2" s="147">
        <v>45473</v>
      </c>
      <c r="AC2" s="147">
        <v>45565</v>
      </c>
      <c r="AD2" s="147">
        <v>45657</v>
      </c>
    </row>
    <row r="3" spans="1:30" ht="13" x14ac:dyDescent="0.3">
      <c r="A3" s="148" t="s">
        <v>92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51"/>
      <c r="S3" s="152"/>
      <c r="T3" s="153"/>
      <c r="U3" s="154"/>
      <c r="V3" s="201"/>
      <c r="W3" s="153"/>
      <c r="X3" s="155"/>
      <c r="Y3" s="153"/>
      <c r="AA3" s="201"/>
      <c r="AB3" s="153"/>
      <c r="AC3" s="155"/>
      <c r="AD3" s="153"/>
    </row>
    <row r="4" spans="1:30" x14ac:dyDescent="0.25">
      <c r="A4" s="156" t="s">
        <v>93</v>
      </c>
      <c r="B4" s="202">
        <v>442358</v>
      </c>
      <c r="C4" s="202">
        <v>447953</v>
      </c>
      <c r="D4" s="202">
        <v>451846</v>
      </c>
      <c r="E4" s="202">
        <v>456056</v>
      </c>
      <c r="F4" s="157"/>
      <c r="G4" s="202">
        <v>452288</v>
      </c>
      <c r="H4" s="202">
        <v>444098</v>
      </c>
      <c r="I4" s="202">
        <v>440230</v>
      </c>
      <c r="J4" s="202">
        <v>478614</v>
      </c>
      <c r="K4" s="157"/>
      <c r="L4" s="202">
        <v>473135</v>
      </c>
      <c r="M4" s="202">
        <v>466075</v>
      </c>
      <c r="N4" s="202">
        <v>459947</v>
      </c>
      <c r="O4" s="202">
        <v>446687</v>
      </c>
      <c r="P4" s="157"/>
      <c r="Q4" s="158">
        <v>442161</v>
      </c>
      <c r="R4" s="159">
        <v>435706</v>
      </c>
      <c r="S4" s="160">
        <v>429929</v>
      </c>
      <c r="T4" s="161">
        <v>407260</v>
      </c>
      <c r="U4" s="154"/>
      <c r="V4" s="159">
        <v>401740</v>
      </c>
      <c r="W4" s="161">
        <v>395975</v>
      </c>
      <c r="X4" s="161">
        <v>394131</v>
      </c>
      <c r="Y4" s="161">
        <v>410045</v>
      </c>
      <c r="AA4" s="159">
        <v>404284</v>
      </c>
      <c r="AB4" s="161">
        <v>407800</v>
      </c>
      <c r="AC4" s="161">
        <v>399589</v>
      </c>
      <c r="AD4" s="161">
        <v>390330</v>
      </c>
    </row>
    <row r="5" spans="1:30" x14ac:dyDescent="0.25">
      <c r="A5" s="145" t="s">
        <v>94</v>
      </c>
      <c r="B5" s="202">
        <v>729497</v>
      </c>
      <c r="C5" s="202">
        <v>725148</v>
      </c>
      <c r="D5" s="202">
        <v>859847</v>
      </c>
      <c r="E5" s="202">
        <v>845611</v>
      </c>
      <c r="F5" s="157"/>
      <c r="G5" s="202">
        <v>834165</v>
      </c>
      <c r="H5" s="202">
        <v>847312</v>
      </c>
      <c r="I5" s="202">
        <v>846646</v>
      </c>
      <c r="J5" s="202">
        <v>823932</v>
      </c>
      <c r="K5" s="157"/>
      <c r="L5" s="202">
        <v>825621</v>
      </c>
      <c r="M5" s="202">
        <v>822412</v>
      </c>
      <c r="N5" s="202">
        <v>814335</v>
      </c>
      <c r="O5" s="202">
        <v>798048</v>
      </c>
      <c r="P5" s="157"/>
      <c r="Q5" s="158">
        <v>796163</v>
      </c>
      <c r="R5" s="159">
        <v>786513</v>
      </c>
      <c r="S5" s="160">
        <v>781781</v>
      </c>
      <c r="T5" s="161">
        <v>780014</v>
      </c>
      <c r="U5" s="154"/>
      <c r="V5" s="159">
        <v>776445</v>
      </c>
      <c r="W5" s="161">
        <v>784653</v>
      </c>
      <c r="X5" s="161">
        <v>777078</v>
      </c>
      <c r="Y5" s="161">
        <v>744649</v>
      </c>
      <c r="AA5" s="159">
        <v>737375</v>
      </c>
      <c r="AB5" s="161">
        <v>733753</v>
      </c>
      <c r="AC5" s="161">
        <v>636194</v>
      </c>
      <c r="AD5" s="161">
        <v>649636</v>
      </c>
    </row>
    <row r="6" spans="1:30" x14ac:dyDescent="0.25">
      <c r="A6" s="156" t="s">
        <v>95</v>
      </c>
      <c r="B6" s="202">
        <v>36610</v>
      </c>
      <c r="C6" s="202">
        <v>33936</v>
      </c>
      <c r="D6" s="202">
        <v>31187</v>
      </c>
      <c r="E6" s="202">
        <v>28529</v>
      </c>
      <c r="F6" s="157"/>
      <c r="G6" s="202">
        <v>25791</v>
      </c>
      <c r="H6" s="202">
        <v>23073</v>
      </c>
      <c r="I6" s="202">
        <v>20557</v>
      </c>
      <c r="J6" s="202">
        <v>17411</v>
      </c>
      <c r="K6" s="157"/>
      <c r="L6" s="202">
        <v>15026</v>
      </c>
      <c r="M6" s="202">
        <v>11977</v>
      </c>
      <c r="N6" s="202">
        <v>10046</v>
      </c>
      <c r="O6" s="202">
        <v>7684</v>
      </c>
      <c r="P6" s="157"/>
      <c r="Q6" s="158">
        <v>5518</v>
      </c>
      <c r="R6" s="159">
        <v>3247</v>
      </c>
      <c r="S6" s="160">
        <v>2055</v>
      </c>
      <c r="T6" s="161">
        <v>21831</v>
      </c>
      <c r="U6" s="154"/>
      <c r="V6" s="159">
        <v>20755</v>
      </c>
      <c r="W6" s="161">
        <v>19790</v>
      </c>
      <c r="X6" s="161">
        <v>18834</v>
      </c>
      <c r="Y6" s="161">
        <v>17723</v>
      </c>
      <c r="AA6" s="159">
        <v>17384</v>
      </c>
      <c r="AB6" s="161">
        <v>16707</v>
      </c>
      <c r="AC6" s="161">
        <v>15730</v>
      </c>
      <c r="AD6" s="161">
        <v>14587</v>
      </c>
    </row>
    <row r="7" spans="1:30" x14ac:dyDescent="0.25">
      <c r="A7" s="156" t="s">
        <v>96</v>
      </c>
      <c r="B7" s="202">
        <v>4718197</v>
      </c>
      <c r="C7" s="202">
        <v>5594659</v>
      </c>
      <c r="D7" s="202">
        <v>5636697</v>
      </c>
      <c r="E7" s="202">
        <v>5618794</v>
      </c>
      <c r="F7" s="157"/>
      <c r="G7" s="202">
        <v>5693378</v>
      </c>
      <c r="H7" s="202">
        <v>5660890</v>
      </c>
      <c r="I7" s="202">
        <v>5716643</v>
      </c>
      <c r="J7" s="202">
        <v>5832747</v>
      </c>
      <c r="K7" s="157"/>
      <c r="L7" s="202">
        <v>5951039</v>
      </c>
      <c r="M7" s="202">
        <v>5111143</v>
      </c>
      <c r="N7" s="202">
        <v>5175372</v>
      </c>
      <c r="O7" s="202">
        <v>5511773</v>
      </c>
      <c r="P7" s="157"/>
      <c r="Q7" s="158">
        <v>5486164</v>
      </c>
      <c r="R7" s="159">
        <v>5422868</v>
      </c>
      <c r="S7" s="160">
        <v>5430965</v>
      </c>
      <c r="T7" s="161">
        <v>5158456</v>
      </c>
      <c r="U7" s="154"/>
      <c r="V7" s="159">
        <v>5149506</v>
      </c>
      <c r="W7" s="161">
        <v>5169187</v>
      </c>
      <c r="X7" s="161">
        <v>5101200</v>
      </c>
      <c r="Y7" s="161">
        <v>5224711</v>
      </c>
      <c r="AA7" s="159">
        <v>5397396</v>
      </c>
      <c r="AB7" s="161">
        <v>5323727</v>
      </c>
      <c r="AC7" s="161">
        <v>5268935</v>
      </c>
      <c r="AD7" s="161">
        <v>5158577</v>
      </c>
    </row>
    <row r="8" spans="1:30" x14ac:dyDescent="0.25">
      <c r="A8" s="156" t="s">
        <v>97</v>
      </c>
      <c r="B8" s="202">
        <v>493013</v>
      </c>
      <c r="C8" s="202">
        <v>487797</v>
      </c>
      <c r="D8" s="202">
        <v>485942</v>
      </c>
      <c r="E8" s="202">
        <v>498572</v>
      </c>
      <c r="F8" s="157"/>
      <c r="G8" s="202">
        <v>496674</v>
      </c>
      <c r="H8" s="202">
        <v>496461</v>
      </c>
      <c r="I8" s="202">
        <v>498325</v>
      </c>
      <c r="J8" s="202">
        <v>486611</v>
      </c>
      <c r="K8" s="157"/>
      <c r="L8" s="202">
        <v>496431</v>
      </c>
      <c r="M8" s="202">
        <v>853460</v>
      </c>
      <c r="N8" s="202">
        <v>848864</v>
      </c>
      <c r="O8" s="202">
        <v>850358</v>
      </c>
      <c r="P8" s="157"/>
      <c r="Q8" s="158">
        <v>850491</v>
      </c>
      <c r="R8" s="159">
        <v>831217</v>
      </c>
      <c r="S8" s="160">
        <v>830448</v>
      </c>
      <c r="T8" s="161">
        <v>844980</v>
      </c>
      <c r="U8" s="154"/>
      <c r="V8" s="159">
        <v>833304</v>
      </c>
      <c r="W8" s="161">
        <v>847401</v>
      </c>
      <c r="X8" s="161">
        <v>843704</v>
      </c>
      <c r="Y8" s="161">
        <v>839177</v>
      </c>
      <c r="AA8" s="159">
        <v>848783</v>
      </c>
      <c r="AB8" s="161">
        <v>495842</v>
      </c>
      <c r="AC8" s="161">
        <v>488270</v>
      </c>
      <c r="AD8" s="161">
        <v>502527</v>
      </c>
    </row>
    <row r="9" spans="1:30" x14ac:dyDescent="0.25">
      <c r="A9" s="162" t="s">
        <v>98</v>
      </c>
      <c r="B9" s="202">
        <v>1009683</v>
      </c>
      <c r="C9" s="202">
        <v>997136</v>
      </c>
      <c r="D9" s="202">
        <v>1038195</v>
      </c>
      <c r="E9" s="202">
        <v>1030838</v>
      </c>
      <c r="F9" s="157"/>
      <c r="G9" s="202">
        <v>1027080</v>
      </c>
      <c r="H9" s="202">
        <v>1014676</v>
      </c>
      <c r="I9" s="202">
        <v>1018407</v>
      </c>
      <c r="J9" s="202">
        <v>989012</v>
      </c>
      <c r="K9" s="157"/>
      <c r="L9" s="202">
        <v>990559</v>
      </c>
      <c r="M9" s="202">
        <v>994298</v>
      </c>
      <c r="N9" s="202">
        <v>924417</v>
      </c>
      <c r="O9" s="202">
        <v>893338</v>
      </c>
      <c r="P9" s="157"/>
      <c r="Q9" s="158">
        <v>904418</v>
      </c>
      <c r="R9" s="159">
        <v>876508</v>
      </c>
      <c r="S9" s="160">
        <v>888033</v>
      </c>
      <c r="T9" s="161">
        <v>891191</v>
      </c>
      <c r="U9" s="154"/>
      <c r="V9" s="159">
        <v>886242</v>
      </c>
      <c r="W9" s="161">
        <v>910931</v>
      </c>
      <c r="X9" s="161">
        <v>890456</v>
      </c>
      <c r="Y9" s="161">
        <v>870981</v>
      </c>
      <c r="AA9" s="159">
        <v>878241</v>
      </c>
      <c r="AB9" s="161">
        <v>891311</v>
      </c>
      <c r="AC9" s="161">
        <v>898716</v>
      </c>
      <c r="AD9" s="161">
        <v>960601</v>
      </c>
    </row>
    <row r="10" spans="1:30" x14ac:dyDescent="0.25">
      <c r="A10" s="162" t="s">
        <v>99</v>
      </c>
      <c r="B10" s="202">
        <v>257876</v>
      </c>
      <c r="C10" s="202">
        <v>258612</v>
      </c>
      <c r="D10" s="202">
        <v>157720</v>
      </c>
      <c r="E10" s="202">
        <v>158464</v>
      </c>
      <c r="F10" s="157"/>
      <c r="G10" s="202">
        <v>199662</v>
      </c>
      <c r="H10" s="202">
        <v>200412</v>
      </c>
      <c r="I10" s="202">
        <v>190540</v>
      </c>
      <c r="J10" s="202">
        <v>173252</v>
      </c>
      <c r="K10" s="157"/>
      <c r="L10" s="202">
        <v>172785</v>
      </c>
      <c r="M10" s="202">
        <v>169294</v>
      </c>
      <c r="N10" s="202">
        <v>167269</v>
      </c>
      <c r="O10" s="202">
        <v>165309</v>
      </c>
      <c r="P10" s="157"/>
      <c r="Q10" s="158">
        <v>163077</v>
      </c>
      <c r="R10" s="159">
        <v>163534</v>
      </c>
      <c r="S10" s="160">
        <v>161395</v>
      </c>
      <c r="T10" s="161">
        <v>156982</v>
      </c>
      <c r="U10" s="154"/>
      <c r="V10" s="159">
        <v>156982</v>
      </c>
      <c r="W10" s="161">
        <v>152154</v>
      </c>
      <c r="X10" s="161">
        <v>149622</v>
      </c>
      <c r="Y10" s="161">
        <v>184800</v>
      </c>
      <c r="AA10" s="159">
        <v>182506</v>
      </c>
      <c r="AB10" s="161">
        <v>184612</v>
      </c>
      <c r="AC10" s="161">
        <v>186202</v>
      </c>
      <c r="AD10" s="161">
        <v>176866</v>
      </c>
    </row>
    <row r="11" spans="1:30" x14ac:dyDescent="0.25">
      <c r="A11" s="162" t="s">
        <v>100</v>
      </c>
      <c r="B11" s="202"/>
      <c r="C11" s="202"/>
      <c r="D11" s="202"/>
      <c r="E11" s="202"/>
      <c r="F11" s="157"/>
      <c r="G11" s="202"/>
      <c r="H11" s="202">
        <v>0</v>
      </c>
      <c r="I11" s="202">
        <v>0</v>
      </c>
      <c r="J11" s="202">
        <v>9745</v>
      </c>
      <c r="K11" s="157"/>
      <c r="L11" s="202">
        <v>9745</v>
      </c>
      <c r="M11" s="202">
        <v>9745</v>
      </c>
      <c r="N11" s="202">
        <v>12454</v>
      </c>
      <c r="O11" s="202">
        <v>0</v>
      </c>
      <c r="P11" s="157"/>
      <c r="Q11" s="158">
        <v>0</v>
      </c>
      <c r="R11" s="159">
        <v>0</v>
      </c>
      <c r="S11" s="160">
        <v>0</v>
      </c>
      <c r="T11" s="161">
        <v>0</v>
      </c>
      <c r="U11" s="154"/>
      <c r="V11" s="159">
        <v>0</v>
      </c>
      <c r="W11" s="161">
        <v>0</v>
      </c>
      <c r="X11" s="161">
        <v>0</v>
      </c>
      <c r="Y11" s="161">
        <v>0</v>
      </c>
      <c r="AA11" s="159">
        <v>0</v>
      </c>
      <c r="AB11" s="161">
        <v>0</v>
      </c>
      <c r="AC11" s="161">
        <v>0</v>
      </c>
      <c r="AD11" s="161">
        <v>0</v>
      </c>
    </row>
    <row r="12" spans="1:30" x14ac:dyDescent="0.25">
      <c r="A12" s="156" t="s">
        <v>101</v>
      </c>
      <c r="B12" s="202">
        <v>621409</v>
      </c>
      <c r="C12" s="202">
        <v>621409</v>
      </c>
      <c r="D12" s="202">
        <v>621409</v>
      </c>
      <c r="E12" s="202">
        <v>621409</v>
      </c>
      <c r="F12" s="157"/>
      <c r="G12" s="202">
        <v>621409</v>
      </c>
      <c r="H12" s="202">
        <v>621409</v>
      </c>
      <c r="I12" s="202">
        <v>621409</v>
      </c>
      <c r="J12" s="202">
        <v>621409</v>
      </c>
      <c r="K12" s="157"/>
      <c r="L12" s="202">
        <v>621409</v>
      </c>
      <c r="M12" s="202">
        <v>621409</v>
      </c>
      <c r="N12" s="202">
        <v>621409</v>
      </c>
      <c r="O12" s="202">
        <v>621409</v>
      </c>
      <c r="P12" s="157"/>
      <c r="Q12" s="158">
        <v>621409</v>
      </c>
      <c r="R12" s="159">
        <v>621409</v>
      </c>
      <c r="S12" s="160">
        <v>621409</v>
      </c>
      <c r="T12" s="161">
        <v>621409</v>
      </c>
      <c r="U12" s="154"/>
      <c r="V12" s="159">
        <v>621409</v>
      </c>
      <c r="W12" s="161">
        <v>621409</v>
      </c>
      <c r="X12" s="161">
        <v>621409</v>
      </c>
      <c r="Y12" s="161">
        <v>621409</v>
      </c>
      <c r="AA12" s="159">
        <v>621409</v>
      </c>
      <c r="AB12" s="161">
        <v>621409</v>
      </c>
      <c r="AC12" s="161">
        <v>621409</v>
      </c>
      <c r="AD12" s="161">
        <v>621409</v>
      </c>
    </row>
    <row r="13" spans="1:30" x14ac:dyDescent="0.25">
      <c r="A13" s="156" t="s">
        <v>102</v>
      </c>
      <c r="B13" s="202">
        <v>8630</v>
      </c>
      <c r="C13" s="202">
        <v>3519</v>
      </c>
      <c r="D13" s="202">
        <v>2984</v>
      </c>
      <c r="E13" s="202">
        <v>2752</v>
      </c>
      <c r="F13" s="157"/>
      <c r="G13" s="202">
        <v>2343</v>
      </c>
      <c r="H13" s="202">
        <v>2376</v>
      </c>
      <c r="I13" s="202">
        <v>1644</v>
      </c>
      <c r="J13" s="202">
        <v>0</v>
      </c>
      <c r="K13" s="157"/>
      <c r="L13" s="202">
        <v>0</v>
      </c>
      <c r="M13" s="202">
        <v>0</v>
      </c>
      <c r="N13" s="202">
        <v>0</v>
      </c>
      <c r="O13" s="202">
        <v>0</v>
      </c>
      <c r="P13" s="157"/>
      <c r="Q13" s="158">
        <v>0</v>
      </c>
      <c r="R13" s="159">
        <v>0</v>
      </c>
      <c r="S13" s="160">
        <v>0</v>
      </c>
      <c r="T13" s="161">
        <v>0</v>
      </c>
      <c r="U13" s="154"/>
      <c r="V13" s="159">
        <v>0</v>
      </c>
      <c r="W13" s="161">
        <v>0</v>
      </c>
      <c r="X13" s="161">
        <v>0</v>
      </c>
      <c r="Y13" s="161">
        <v>0</v>
      </c>
      <c r="AA13" s="159">
        <v>0</v>
      </c>
      <c r="AB13" s="161">
        <v>0</v>
      </c>
      <c r="AC13" s="161">
        <v>0</v>
      </c>
      <c r="AD13" s="161">
        <v>0</v>
      </c>
    </row>
    <row r="14" spans="1:30" x14ac:dyDescent="0.25">
      <c r="A14" s="156" t="s">
        <v>103</v>
      </c>
      <c r="B14" s="202">
        <v>291092</v>
      </c>
      <c r="C14" s="202">
        <v>298513</v>
      </c>
      <c r="D14" s="202">
        <v>297826</v>
      </c>
      <c r="E14" s="202">
        <v>282926</v>
      </c>
      <c r="F14" s="157"/>
      <c r="G14" s="202">
        <v>289338</v>
      </c>
      <c r="H14" s="202">
        <v>299358</v>
      </c>
      <c r="I14" s="202">
        <v>294788</v>
      </c>
      <c r="J14" s="202">
        <v>255760</v>
      </c>
      <c r="K14" s="157"/>
      <c r="L14" s="202">
        <v>257970</v>
      </c>
      <c r="M14" s="202">
        <v>280179</v>
      </c>
      <c r="N14" s="202">
        <v>284805</v>
      </c>
      <c r="O14" s="202">
        <v>290191</v>
      </c>
      <c r="P14" s="157"/>
      <c r="Q14" s="158">
        <v>283457</v>
      </c>
      <c r="R14" s="159">
        <v>279745</v>
      </c>
      <c r="S14" s="160">
        <v>280329</v>
      </c>
      <c r="T14" s="161">
        <v>283003</v>
      </c>
      <c r="U14" s="154"/>
      <c r="V14" s="159">
        <v>274221</v>
      </c>
      <c r="W14" s="161">
        <v>264047</v>
      </c>
      <c r="X14" s="161">
        <v>257495</v>
      </c>
      <c r="Y14" s="161">
        <v>268424</v>
      </c>
      <c r="AA14" s="159">
        <v>285568</v>
      </c>
      <c r="AB14" s="161">
        <v>289830</v>
      </c>
      <c r="AC14" s="161">
        <v>282556</v>
      </c>
      <c r="AD14" s="161">
        <v>282597</v>
      </c>
    </row>
    <row r="15" spans="1:30" x14ac:dyDescent="0.25">
      <c r="A15" s="156" t="s">
        <v>104</v>
      </c>
      <c r="B15" s="202"/>
      <c r="C15" s="202"/>
      <c r="D15" s="202"/>
      <c r="E15" s="202"/>
      <c r="F15" s="157"/>
      <c r="G15" s="202"/>
      <c r="H15" s="202"/>
      <c r="I15" s="202">
        <v>5002</v>
      </c>
      <c r="J15" s="202">
        <v>5000</v>
      </c>
      <c r="K15" s="157"/>
      <c r="L15" s="202">
        <v>5000</v>
      </c>
      <c r="M15" s="202">
        <v>5000</v>
      </c>
      <c r="N15" s="202">
        <v>5000</v>
      </c>
      <c r="O15" s="202">
        <v>0</v>
      </c>
      <c r="P15" s="157"/>
      <c r="Q15" s="158">
        <v>0</v>
      </c>
      <c r="R15" s="159">
        <v>0</v>
      </c>
      <c r="S15" s="160">
        <v>0</v>
      </c>
      <c r="T15" s="161">
        <v>0</v>
      </c>
      <c r="U15" s="154"/>
      <c r="V15" s="159">
        <v>0</v>
      </c>
      <c r="W15" s="161">
        <v>0</v>
      </c>
      <c r="X15" s="161">
        <v>0</v>
      </c>
      <c r="Y15" s="161">
        <v>0</v>
      </c>
      <c r="AA15" s="159">
        <v>0</v>
      </c>
      <c r="AB15" s="161">
        <v>0</v>
      </c>
      <c r="AC15" s="161">
        <v>0</v>
      </c>
      <c r="AD15" s="161">
        <v>0</v>
      </c>
    </row>
    <row r="16" spans="1:30" x14ac:dyDescent="0.25">
      <c r="A16" s="163" t="s">
        <v>105</v>
      </c>
      <c r="B16" s="202">
        <v>96759</v>
      </c>
      <c r="C16" s="202">
        <v>172481</v>
      </c>
      <c r="D16" s="202">
        <v>173383</v>
      </c>
      <c r="E16" s="202">
        <v>166052</v>
      </c>
      <c r="F16" s="157"/>
      <c r="G16" s="202">
        <v>154767</v>
      </c>
      <c r="H16" s="202">
        <v>154129</v>
      </c>
      <c r="I16" s="202">
        <v>157073</v>
      </c>
      <c r="J16" s="202">
        <v>145355</v>
      </c>
      <c r="K16" s="157"/>
      <c r="L16" s="202">
        <v>145787</v>
      </c>
      <c r="M16" s="202">
        <v>148130</v>
      </c>
      <c r="N16" s="202">
        <v>142487</v>
      </c>
      <c r="O16" s="202">
        <v>293116</v>
      </c>
      <c r="P16" s="157"/>
      <c r="Q16" s="158">
        <v>438801</v>
      </c>
      <c r="R16" s="159">
        <v>399239</v>
      </c>
      <c r="S16" s="160">
        <v>402656</v>
      </c>
      <c r="T16" s="161">
        <v>360295</v>
      </c>
      <c r="U16" s="154"/>
      <c r="V16" s="159">
        <v>362316</v>
      </c>
      <c r="W16" s="161">
        <v>364611</v>
      </c>
      <c r="X16" s="161">
        <v>361652</v>
      </c>
      <c r="Y16" s="161">
        <v>240855</v>
      </c>
      <c r="AA16" s="159">
        <v>247097</v>
      </c>
      <c r="AB16" s="161">
        <v>246735</v>
      </c>
      <c r="AC16" s="161">
        <v>187104</v>
      </c>
      <c r="AD16" s="161">
        <v>128303</v>
      </c>
    </row>
    <row r="17" spans="1:30" x14ac:dyDescent="0.25">
      <c r="A17" s="163"/>
      <c r="B17" s="205">
        <v>8705124</v>
      </c>
      <c r="C17" s="205">
        <v>9641163</v>
      </c>
      <c r="D17" s="205">
        <v>9757036</v>
      </c>
      <c r="E17" s="205">
        <v>9710003</v>
      </c>
      <c r="F17" s="157"/>
      <c r="G17" s="205">
        <v>9796895</v>
      </c>
      <c r="H17" s="205">
        <v>9764194</v>
      </c>
      <c r="I17" s="205">
        <v>9811264</v>
      </c>
      <c r="J17" s="205">
        <v>9838848</v>
      </c>
      <c r="K17" s="157"/>
      <c r="L17" s="205">
        <v>9964507</v>
      </c>
      <c r="M17" s="205">
        <v>9493122</v>
      </c>
      <c r="N17" s="205">
        <v>9466405</v>
      </c>
      <c r="O17" s="205">
        <v>9877913</v>
      </c>
      <c r="P17" s="157"/>
      <c r="Q17" s="294">
        <v>9991659</v>
      </c>
      <c r="R17" s="294">
        <v>9819986</v>
      </c>
      <c r="S17" s="294">
        <v>9829000</v>
      </c>
      <c r="T17" s="186">
        <v>9525421</v>
      </c>
      <c r="U17" s="154"/>
      <c r="V17" s="294">
        <v>9482920</v>
      </c>
      <c r="W17" s="294">
        <v>9530158</v>
      </c>
      <c r="X17" s="294">
        <v>9415581</v>
      </c>
      <c r="Y17" s="186">
        <v>9422774</v>
      </c>
      <c r="AA17" s="294">
        <v>9620043</v>
      </c>
      <c r="AB17" s="294">
        <v>9211726</v>
      </c>
      <c r="AC17" s="294">
        <v>8984705</v>
      </c>
      <c r="AD17" s="186">
        <v>8885433</v>
      </c>
    </row>
    <row r="18" spans="1:30" x14ac:dyDescent="0.25">
      <c r="A18" s="163"/>
      <c r="B18" s="202"/>
      <c r="C18" s="202"/>
      <c r="D18" s="202"/>
      <c r="E18" s="202"/>
      <c r="F18" s="164"/>
      <c r="G18" s="202"/>
      <c r="H18" s="202"/>
      <c r="I18" s="164"/>
      <c r="J18" s="164"/>
      <c r="K18" s="164"/>
      <c r="L18" s="202"/>
      <c r="M18" s="202"/>
      <c r="N18" s="202"/>
      <c r="O18" s="202"/>
      <c r="P18" s="164"/>
      <c r="Q18" s="165"/>
      <c r="R18" s="166"/>
      <c r="S18" s="167"/>
      <c r="T18" s="168"/>
      <c r="U18" s="154"/>
      <c r="V18" s="199"/>
      <c r="W18" s="168"/>
      <c r="X18" s="168"/>
      <c r="Y18" s="168"/>
      <c r="AA18" s="199"/>
      <c r="AB18" s="168"/>
      <c r="AC18" s="168"/>
      <c r="AD18" s="168"/>
    </row>
    <row r="19" spans="1:30" ht="13" x14ac:dyDescent="0.3">
      <c r="A19" s="148" t="s">
        <v>106</v>
      </c>
      <c r="B19" s="203"/>
      <c r="C19" s="203"/>
      <c r="D19" s="203"/>
      <c r="E19" s="203"/>
      <c r="F19" s="149"/>
      <c r="G19" s="203"/>
      <c r="H19" s="203"/>
      <c r="I19" s="149"/>
      <c r="J19" s="149"/>
      <c r="K19" s="149"/>
      <c r="L19" s="203"/>
      <c r="M19" s="203"/>
      <c r="N19" s="203"/>
      <c r="O19" s="203"/>
      <c r="P19" s="149"/>
      <c r="Q19" s="165"/>
      <c r="R19" s="166"/>
      <c r="S19" s="167"/>
      <c r="T19" s="168"/>
      <c r="U19" s="154"/>
      <c r="V19" s="166"/>
      <c r="W19" s="168"/>
      <c r="X19" s="168"/>
      <c r="Y19" s="168"/>
      <c r="AA19" s="166"/>
      <c r="AB19" s="168"/>
      <c r="AC19" s="168"/>
      <c r="AD19" s="168"/>
    </row>
    <row r="20" spans="1:30" ht="13" x14ac:dyDescent="0.3">
      <c r="A20" s="156" t="s">
        <v>107</v>
      </c>
      <c r="B20" s="202">
        <v>51113</v>
      </c>
      <c r="C20" s="202">
        <v>13793</v>
      </c>
      <c r="D20" s="202">
        <v>13793</v>
      </c>
      <c r="E20" s="202">
        <v>0</v>
      </c>
      <c r="F20" s="149"/>
      <c r="G20" s="202">
        <v>0</v>
      </c>
      <c r="H20" s="202">
        <v>0</v>
      </c>
      <c r="I20" s="202">
        <v>0</v>
      </c>
      <c r="J20" s="202">
        <v>0</v>
      </c>
      <c r="K20" s="157"/>
      <c r="L20" s="202">
        <v>0</v>
      </c>
      <c r="M20" s="202">
        <v>0</v>
      </c>
      <c r="N20" s="202">
        <v>0</v>
      </c>
      <c r="O20" s="202">
        <v>0</v>
      </c>
      <c r="P20" s="157"/>
      <c r="Q20" s="165">
        <v>0</v>
      </c>
      <c r="R20" s="166">
        <v>0</v>
      </c>
      <c r="S20" s="167">
        <v>0</v>
      </c>
      <c r="T20" s="168">
        <v>0</v>
      </c>
      <c r="U20" s="154"/>
      <c r="V20" s="166">
        <v>0</v>
      </c>
      <c r="W20" s="168">
        <v>0</v>
      </c>
      <c r="X20" s="168">
        <v>0</v>
      </c>
      <c r="Y20" s="168">
        <v>0</v>
      </c>
      <c r="AA20" s="166">
        <v>0</v>
      </c>
      <c r="AB20" s="168">
        <v>0</v>
      </c>
      <c r="AC20" s="168">
        <v>0</v>
      </c>
      <c r="AD20" s="168">
        <v>0</v>
      </c>
    </row>
    <row r="21" spans="1:30" x14ac:dyDescent="0.25">
      <c r="A21" s="163" t="s">
        <v>108</v>
      </c>
      <c r="B21" s="202">
        <v>1850308</v>
      </c>
      <c r="C21" s="202">
        <v>1347431</v>
      </c>
      <c r="D21" s="202">
        <v>1104533</v>
      </c>
      <c r="E21" s="202">
        <v>877385</v>
      </c>
      <c r="F21" s="164"/>
      <c r="G21" s="202">
        <v>913226</v>
      </c>
      <c r="H21" s="202">
        <v>999889</v>
      </c>
      <c r="I21" s="202">
        <v>986908</v>
      </c>
      <c r="J21" s="202">
        <v>958232</v>
      </c>
      <c r="K21" s="164"/>
      <c r="L21" s="202">
        <v>1028094</v>
      </c>
      <c r="M21" s="202">
        <v>1018733</v>
      </c>
      <c r="N21" s="202">
        <v>990701</v>
      </c>
      <c r="O21" s="202">
        <v>743731</v>
      </c>
      <c r="P21" s="164"/>
      <c r="Q21" s="165">
        <v>715966</v>
      </c>
      <c r="R21" s="166">
        <v>770079</v>
      </c>
      <c r="S21" s="167">
        <v>780060</v>
      </c>
      <c r="T21" s="168">
        <v>869135</v>
      </c>
      <c r="U21" s="154"/>
      <c r="V21" s="166">
        <v>991088</v>
      </c>
      <c r="W21" s="168">
        <v>995768</v>
      </c>
      <c r="X21" s="168">
        <v>1067243</v>
      </c>
      <c r="Y21" s="168">
        <v>710753</v>
      </c>
      <c r="AA21" s="166">
        <v>682391</v>
      </c>
      <c r="AB21" s="168">
        <v>751433</v>
      </c>
      <c r="AC21" s="168">
        <v>781438</v>
      </c>
      <c r="AD21" s="168">
        <v>789014</v>
      </c>
    </row>
    <row r="22" spans="1:30" x14ac:dyDescent="0.25">
      <c r="A22" s="163" t="s">
        <v>109</v>
      </c>
      <c r="B22" s="202">
        <v>0</v>
      </c>
      <c r="C22" s="202">
        <v>0</v>
      </c>
      <c r="D22" s="202">
        <v>0</v>
      </c>
      <c r="E22" s="202">
        <v>0</v>
      </c>
      <c r="F22" s="164"/>
      <c r="G22" s="202">
        <v>0</v>
      </c>
      <c r="H22" s="202">
        <v>0</v>
      </c>
      <c r="I22" s="202">
        <v>0</v>
      </c>
      <c r="J22" s="202">
        <v>0</v>
      </c>
      <c r="K22" s="164"/>
      <c r="L22" s="202">
        <v>0</v>
      </c>
      <c r="M22" s="202">
        <v>0</v>
      </c>
      <c r="N22" s="202">
        <v>0</v>
      </c>
      <c r="O22" s="202">
        <v>0</v>
      </c>
      <c r="P22" s="164"/>
      <c r="Q22" s="165">
        <v>0</v>
      </c>
      <c r="R22" s="166">
        <v>0</v>
      </c>
      <c r="S22" s="167">
        <v>0</v>
      </c>
      <c r="T22" s="168">
        <v>109567</v>
      </c>
      <c r="U22" s="154"/>
      <c r="V22" s="166">
        <v>0</v>
      </c>
      <c r="W22" s="168">
        <v>0</v>
      </c>
      <c r="X22" s="168">
        <v>0</v>
      </c>
      <c r="Y22" s="168">
        <v>221894</v>
      </c>
      <c r="AA22" s="166">
        <v>259766</v>
      </c>
      <c r="AB22" s="168">
        <v>226729</v>
      </c>
      <c r="AC22" s="168">
        <v>271935</v>
      </c>
      <c r="AD22" s="168">
        <v>259638</v>
      </c>
    </row>
    <row r="23" spans="1:30" x14ac:dyDescent="0.25">
      <c r="A23" s="156" t="s">
        <v>110</v>
      </c>
      <c r="B23" s="202">
        <v>704548</v>
      </c>
      <c r="C23" s="202">
        <v>628787</v>
      </c>
      <c r="D23" s="202">
        <v>588031</v>
      </c>
      <c r="E23" s="202">
        <v>546527</v>
      </c>
      <c r="F23" s="157"/>
      <c r="G23" s="202">
        <v>528478</v>
      </c>
      <c r="H23" s="202">
        <v>484041</v>
      </c>
      <c r="I23" s="202">
        <v>498191</v>
      </c>
      <c r="J23" s="202">
        <v>468414</v>
      </c>
      <c r="K23" s="157"/>
      <c r="L23" s="202">
        <v>432514</v>
      </c>
      <c r="M23" s="202">
        <v>403169</v>
      </c>
      <c r="N23" s="202">
        <v>424499</v>
      </c>
      <c r="O23" s="202">
        <v>396920</v>
      </c>
      <c r="P23" s="157"/>
      <c r="Q23" s="165">
        <v>372260</v>
      </c>
      <c r="R23" s="166">
        <v>276309</v>
      </c>
      <c r="S23" s="167">
        <v>227079</v>
      </c>
      <c r="T23" s="168">
        <v>203005</v>
      </c>
      <c r="U23" s="154"/>
      <c r="V23" s="166">
        <v>175650</v>
      </c>
      <c r="W23" s="168">
        <v>145955</v>
      </c>
      <c r="X23" s="168">
        <v>135790</v>
      </c>
      <c r="Y23" s="168">
        <v>127417</v>
      </c>
      <c r="AA23" s="166">
        <v>118170</v>
      </c>
      <c r="AB23" s="168">
        <v>110385</v>
      </c>
      <c r="AC23" s="168">
        <v>98569</v>
      </c>
      <c r="AD23" s="168">
        <v>97893</v>
      </c>
    </row>
    <row r="24" spans="1:30" x14ac:dyDescent="0.25">
      <c r="A24" s="163" t="s">
        <v>111</v>
      </c>
      <c r="B24" s="202">
        <v>433852</v>
      </c>
      <c r="C24" s="202">
        <v>472008</v>
      </c>
      <c r="D24" s="202">
        <v>775955</v>
      </c>
      <c r="E24" s="202">
        <v>408304</v>
      </c>
      <c r="F24" s="164"/>
      <c r="G24" s="202">
        <v>345351</v>
      </c>
      <c r="H24" s="202">
        <v>370664</v>
      </c>
      <c r="I24" s="202">
        <v>356246</v>
      </c>
      <c r="J24" s="202">
        <v>112118</v>
      </c>
      <c r="K24" s="164"/>
      <c r="L24" s="202">
        <v>111288</v>
      </c>
      <c r="M24" s="202">
        <v>108841</v>
      </c>
      <c r="N24" s="202">
        <v>64304</v>
      </c>
      <c r="O24" s="202">
        <v>59967</v>
      </c>
      <c r="P24" s="164"/>
      <c r="Q24" s="165">
        <v>51188</v>
      </c>
      <c r="R24" s="166">
        <v>72532</v>
      </c>
      <c r="S24" s="167">
        <v>34114</v>
      </c>
      <c r="T24" s="168">
        <v>102096</v>
      </c>
      <c r="U24" s="154"/>
      <c r="V24" s="166">
        <v>97068</v>
      </c>
      <c r="W24" s="168">
        <v>76647</v>
      </c>
      <c r="X24" s="168">
        <v>77044</v>
      </c>
      <c r="Y24" s="168">
        <v>154227</v>
      </c>
      <c r="AA24" s="166">
        <v>153391</v>
      </c>
      <c r="AB24" s="168">
        <v>104054</v>
      </c>
      <c r="AC24" s="168">
        <v>105135</v>
      </c>
      <c r="AD24" s="168">
        <v>239244</v>
      </c>
    </row>
    <row r="25" spans="1:30" x14ac:dyDescent="0.25">
      <c r="A25" s="156" t="s">
        <v>112</v>
      </c>
      <c r="B25" s="202">
        <v>819870</v>
      </c>
      <c r="C25" s="202">
        <v>722443</v>
      </c>
      <c r="D25" s="202">
        <v>633227</v>
      </c>
      <c r="E25" s="202">
        <v>641741</v>
      </c>
      <c r="F25" s="157"/>
      <c r="G25" s="202">
        <v>516220</v>
      </c>
      <c r="H25" s="202">
        <v>489564</v>
      </c>
      <c r="I25" s="202">
        <v>535373</v>
      </c>
      <c r="J25" s="202">
        <v>494297</v>
      </c>
      <c r="K25" s="157"/>
      <c r="L25" s="202">
        <v>545745</v>
      </c>
      <c r="M25" s="202">
        <v>507382</v>
      </c>
      <c r="N25" s="202">
        <v>501170</v>
      </c>
      <c r="O25" s="202">
        <v>484675</v>
      </c>
      <c r="P25" s="157"/>
      <c r="Q25" s="165">
        <v>484419</v>
      </c>
      <c r="R25" s="166">
        <v>537356</v>
      </c>
      <c r="S25" s="167">
        <v>533170.3142838612</v>
      </c>
      <c r="T25" s="168">
        <v>672969</v>
      </c>
      <c r="U25" s="154"/>
      <c r="V25" s="166">
        <v>634051</v>
      </c>
      <c r="W25" s="168">
        <v>562674</v>
      </c>
      <c r="X25" s="168">
        <v>508068</v>
      </c>
      <c r="Y25" s="168">
        <v>528882</v>
      </c>
      <c r="AA25" s="166">
        <v>535580</v>
      </c>
      <c r="AB25" s="168">
        <v>459667</v>
      </c>
      <c r="AC25" s="168">
        <v>425627</v>
      </c>
      <c r="AD25" s="168">
        <v>356592</v>
      </c>
    </row>
    <row r="26" spans="1:30" x14ac:dyDescent="0.25">
      <c r="A26" s="156" t="s">
        <v>113</v>
      </c>
      <c r="B26" s="202"/>
      <c r="C26" s="202"/>
      <c r="D26" s="202"/>
      <c r="E26" s="202"/>
      <c r="F26" s="157"/>
      <c r="G26" s="202"/>
      <c r="H26" s="202"/>
      <c r="I26" s="202"/>
      <c r="J26" s="202"/>
      <c r="K26" s="157"/>
      <c r="L26" s="202"/>
      <c r="M26" s="202"/>
      <c r="N26" s="202"/>
      <c r="O26" s="202"/>
      <c r="P26" s="157"/>
      <c r="Q26" s="165"/>
      <c r="R26" s="166"/>
      <c r="S26" s="167"/>
      <c r="T26" s="168"/>
      <c r="U26" s="154"/>
      <c r="V26" s="166"/>
      <c r="W26" s="168"/>
      <c r="X26" s="168"/>
      <c r="Y26" s="168">
        <v>121946</v>
      </c>
      <c r="AA26" s="166">
        <v>103356</v>
      </c>
      <c r="AB26" s="168">
        <v>108175</v>
      </c>
      <c r="AC26" s="168">
        <v>122715</v>
      </c>
      <c r="AD26" s="168">
        <v>116007</v>
      </c>
    </row>
    <row r="27" spans="1:30" x14ac:dyDescent="0.25">
      <c r="A27" s="156" t="s">
        <v>102</v>
      </c>
      <c r="B27" s="202">
        <v>170571</v>
      </c>
      <c r="C27" s="202">
        <v>110752</v>
      </c>
      <c r="D27" s="202">
        <v>155563</v>
      </c>
      <c r="E27" s="202">
        <v>175988</v>
      </c>
      <c r="F27" s="157"/>
      <c r="G27" s="202">
        <v>177304</v>
      </c>
      <c r="H27" s="202">
        <v>181086</v>
      </c>
      <c r="I27" s="202">
        <v>190546</v>
      </c>
      <c r="J27" s="202">
        <v>242745</v>
      </c>
      <c r="K27" s="157"/>
      <c r="L27" s="202">
        <v>295449</v>
      </c>
      <c r="M27" s="202">
        <v>354074</v>
      </c>
      <c r="N27" s="202">
        <v>401649</v>
      </c>
      <c r="O27" s="202">
        <v>474239</v>
      </c>
      <c r="P27" s="157"/>
      <c r="Q27" s="165">
        <v>440702</v>
      </c>
      <c r="R27" s="166">
        <v>518839</v>
      </c>
      <c r="S27" s="167">
        <v>561741</v>
      </c>
      <c r="T27" s="168">
        <v>374672</v>
      </c>
      <c r="U27" s="154"/>
      <c r="V27" s="166">
        <v>319125</v>
      </c>
      <c r="W27" s="168">
        <v>373011</v>
      </c>
      <c r="X27" s="168">
        <v>410564</v>
      </c>
      <c r="Y27" s="168">
        <v>330423</v>
      </c>
      <c r="AA27" s="166">
        <v>332966</v>
      </c>
      <c r="AB27" s="168">
        <v>435915</v>
      </c>
      <c r="AC27" s="168">
        <v>412761</v>
      </c>
      <c r="AD27" s="168">
        <v>528972</v>
      </c>
    </row>
    <row r="28" spans="1:30" x14ac:dyDescent="0.25">
      <c r="A28" s="156" t="s">
        <v>100</v>
      </c>
      <c r="B28" s="202">
        <v>7325</v>
      </c>
      <c r="C28" s="202">
        <v>8707</v>
      </c>
      <c r="D28" s="202">
        <v>8901</v>
      </c>
      <c r="E28" s="202">
        <v>14938</v>
      </c>
      <c r="F28" s="157"/>
      <c r="G28" s="202">
        <v>14009</v>
      </c>
      <c r="H28" s="202">
        <v>13943</v>
      </c>
      <c r="I28" s="202">
        <v>14987</v>
      </c>
      <c r="J28" s="202">
        <v>950</v>
      </c>
      <c r="K28" s="157"/>
      <c r="L28" s="202">
        <v>1066</v>
      </c>
      <c r="M28" s="202">
        <v>1091</v>
      </c>
      <c r="N28" s="202">
        <v>1403</v>
      </c>
      <c r="O28" s="202">
        <v>389</v>
      </c>
      <c r="P28" s="157"/>
      <c r="Q28" s="165">
        <v>289</v>
      </c>
      <c r="R28" s="166">
        <v>10141</v>
      </c>
      <c r="S28" s="167">
        <v>10213</v>
      </c>
      <c r="T28" s="168">
        <v>612</v>
      </c>
      <c r="U28" s="154"/>
      <c r="V28" s="166">
        <v>10211</v>
      </c>
      <c r="W28" s="168">
        <v>612</v>
      </c>
      <c r="X28" s="168">
        <v>610</v>
      </c>
      <c r="Y28" s="168">
        <v>610</v>
      </c>
      <c r="AA28" s="166">
        <v>389</v>
      </c>
      <c r="AB28" s="168">
        <v>391</v>
      </c>
      <c r="AC28" s="168">
        <v>390</v>
      </c>
      <c r="AD28" s="168">
        <v>406</v>
      </c>
    </row>
    <row r="29" spans="1:30" x14ac:dyDescent="0.25">
      <c r="A29" s="156" t="s">
        <v>99</v>
      </c>
      <c r="B29" s="202">
        <v>76270</v>
      </c>
      <c r="C29" s="202">
        <v>74235</v>
      </c>
      <c r="D29" s="202">
        <v>35062</v>
      </c>
      <c r="E29" s="202">
        <v>38265</v>
      </c>
      <c r="F29" s="157"/>
      <c r="G29" s="202">
        <v>40847</v>
      </c>
      <c r="H29" s="202">
        <v>45159</v>
      </c>
      <c r="I29" s="202">
        <v>56228</v>
      </c>
      <c r="J29" s="202">
        <v>61104</v>
      </c>
      <c r="K29" s="157"/>
      <c r="L29" s="202">
        <v>64073</v>
      </c>
      <c r="M29" s="202">
        <v>69243</v>
      </c>
      <c r="N29" s="202">
        <v>74183</v>
      </c>
      <c r="O29" s="202">
        <v>82120</v>
      </c>
      <c r="P29" s="157"/>
      <c r="Q29" s="165">
        <v>88011</v>
      </c>
      <c r="R29" s="166">
        <v>90744</v>
      </c>
      <c r="S29" s="167">
        <v>94868</v>
      </c>
      <c r="T29" s="168">
        <v>103473</v>
      </c>
      <c r="U29" s="154"/>
      <c r="V29" s="166">
        <v>104320</v>
      </c>
      <c r="W29" s="168">
        <v>102515</v>
      </c>
      <c r="X29" s="168">
        <v>104844</v>
      </c>
      <c r="Y29" s="168">
        <v>212915</v>
      </c>
      <c r="AA29" s="166">
        <v>161122</v>
      </c>
      <c r="AB29" s="168">
        <v>160847</v>
      </c>
      <c r="AC29" s="168">
        <v>162860</v>
      </c>
      <c r="AD29" s="168">
        <v>114899</v>
      </c>
    </row>
    <row r="30" spans="1:30" x14ac:dyDescent="0.25">
      <c r="A30" s="156" t="s">
        <v>114</v>
      </c>
      <c r="B30" s="202">
        <v>15041</v>
      </c>
      <c r="C30" s="202">
        <v>16409</v>
      </c>
      <c r="D30" s="202">
        <v>11929</v>
      </c>
      <c r="E30" s="202">
        <v>0</v>
      </c>
      <c r="F30" s="157"/>
      <c r="G30" s="202">
        <v>0</v>
      </c>
      <c r="H30" s="202">
        <v>0</v>
      </c>
      <c r="I30" s="202">
        <v>0</v>
      </c>
      <c r="J30" s="202">
        <v>0</v>
      </c>
      <c r="K30" s="157"/>
      <c r="L30" s="202">
        <v>0</v>
      </c>
      <c r="M30" s="202">
        <v>0</v>
      </c>
      <c r="N30" s="202">
        <v>0</v>
      </c>
      <c r="O30" s="202">
        <v>0</v>
      </c>
      <c r="P30" s="157"/>
      <c r="Q30" s="165">
        <v>0</v>
      </c>
      <c r="R30" s="166">
        <v>0</v>
      </c>
      <c r="S30" s="167">
        <v>0</v>
      </c>
      <c r="T30" s="168">
        <v>0</v>
      </c>
      <c r="U30" s="154"/>
      <c r="V30" s="166">
        <v>0</v>
      </c>
      <c r="W30" s="168">
        <v>0</v>
      </c>
      <c r="X30" s="168">
        <v>0</v>
      </c>
      <c r="Y30" s="168">
        <v>0</v>
      </c>
      <c r="AA30" s="166">
        <v>0</v>
      </c>
      <c r="AB30" s="168">
        <v>0</v>
      </c>
      <c r="AC30" s="168">
        <v>0</v>
      </c>
      <c r="AD30" s="168">
        <v>0</v>
      </c>
    </row>
    <row r="31" spans="1:30" x14ac:dyDescent="0.25">
      <c r="A31" s="156" t="s">
        <v>115</v>
      </c>
      <c r="B31" s="202">
        <v>350597</v>
      </c>
      <c r="C31" s="202">
        <v>327</v>
      </c>
      <c r="D31" s="202">
        <v>329</v>
      </c>
      <c r="E31" s="202">
        <v>329</v>
      </c>
      <c r="F31" s="157"/>
      <c r="G31" s="202">
        <v>329</v>
      </c>
      <c r="H31" s="202">
        <v>596328</v>
      </c>
      <c r="I31" s="202">
        <v>464129</v>
      </c>
      <c r="J31" s="202">
        <v>216936</v>
      </c>
      <c r="K31" s="157"/>
      <c r="L31" s="202">
        <v>492284</v>
      </c>
      <c r="M31" s="202">
        <v>151038</v>
      </c>
      <c r="N31" s="202">
        <v>301712</v>
      </c>
      <c r="O31" s="202">
        <v>5005</v>
      </c>
      <c r="P31" s="157"/>
      <c r="Q31" s="165">
        <v>5005</v>
      </c>
      <c r="R31" s="166">
        <v>5005</v>
      </c>
      <c r="S31" s="167">
        <v>5</v>
      </c>
      <c r="T31" s="168">
        <v>45005</v>
      </c>
      <c r="U31" s="154"/>
      <c r="V31" s="166">
        <v>157015</v>
      </c>
      <c r="W31" s="168">
        <v>5</v>
      </c>
      <c r="X31" s="168">
        <v>5</v>
      </c>
      <c r="Y31" s="168">
        <v>90560</v>
      </c>
      <c r="AA31" s="166">
        <v>2105</v>
      </c>
      <c r="AB31" s="168">
        <v>10006</v>
      </c>
      <c r="AC31" s="168">
        <v>343206</v>
      </c>
      <c r="AD31" s="168">
        <v>275118</v>
      </c>
    </row>
    <row r="32" spans="1:30" x14ac:dyDescent="0.25">
      <c r="A32" s="156" t="s">
        <v>116</v>
      </c>
      <c r="B32" s="202">
        <v>671572</v>
      </c>
      <c r="C32" s="202">
        <v>893314</v>
      </c>
      <c r="D32" s="202">
        <v>713521</v>
      </c>
      <c r="E32" s="202">
        <v>1057446</v>
      </c>
      <c r="F32" s="157"/>
      <c r="G32" s="202">
        <v>864323</v>
      </c>
      <c r="H32" s="202">
        <v>788947</v>
      </c>
      <c r="I32" s="202">
        <v>1044510</v>
      </c>
      <c r="J32" s="202">
        <v>1086269</v>
      </c>
      <c r="K32" s="157"/>
      <c r="L32" s="202">
        <v>970783</v>
      </c>
      <c r="M32" s="202">
        <v>1147405</v>
      </c>
      <c r="N32" s="202">
        <v>871800</v>
      </c>
      <c r="O32" s="202">
        <v>853027</v>
      </c>
      <c r="P32" s="157"/>
      <c r="Q32" s="165">
        <v>812613</v>
      </c>
      <c r="R32" s="166">
        <v>934835</v>
      </c>
      <c r="S32" s="167">
        <v>950311</v>
      </c>
      <c r="T32" s="168">
        <v>1025551</v>
      </c>
      <c r="U32" s="154"/>
      <c r="V32" s="166">
        <v>1100671</v>
      </c>
      <c r="W32" s="168">
        <v>1544899</v>
      </c>
      <c r="X32" s="168">
        <v>1112529</v>
      </c>
      <c r="Y32" s="168">
        <v>1001572</v>
      </c>
      <c r="AA32" s="166">
        <v>1003007</v>
      </c>
      <c r="AB32" s="168">
        <v>1243736</v>
      </c>
      <c r="AC32" s="168">
        <v>832328</v>
      </c>
      <c r="AD32" s="168">
        <v>989996</v>
      </c>
    </row>
    <row r="33" spans="1:30" x14ac:dyDescent="0.25">
      <c r="A33" s="163"/>
      <c r="B33" s="204">
        <v>5151067</v>
      </c>
      <c r="C33" s="204">
        <v>4288206</v>
      </c>
      <c r="D33" s="204">
        <v>4040844</v>
      </c>
      <c r="E33" s="204">
        <v>3760923</v>
      </c>
      <c r="F33" s="157"/>
      <c r="G33" s="204">
        <v>3400087</v>
      </c>
      <c r="H33" s="204">
        <v>3969621</v>
      </c>
      <c r="I33" s="204">
        <v>4147118</v>
      </c>
      <c r="J33" s="204">
        <v>3641065</v>
      </c>
      <c r="K33" s="157"/>
      <c r="L33" s="204">
        <v>3941296</v>
      </c>
      <c r="M33" s="204">
        <v>3760976</v>
      </c>
      <c r="N33" s="204">
        <v>3631421</v>
      </c>
      <c r="O33" s="204">
        <v>3100073</v>
      </c>
      <c r="P33" s="164"/>
      <c r="Q33" s="204">
        <v>2970453</v>
      </c>
      <c r="R33" s="204">
        <v>3215840</v>
      </c>
      <c r="S33" s="204">
        <v>3191561.3142838613</v>
      </c>
      <c r="T33" s="303">
        <v>3506085</v>
      </c>
      <c r="U33" s="154"/>
      <c r="V33" s="204">
        <v>3589199</v>
      </c>
      <c r="W33" s="204">
        <v>3802086</v>
      </c>
      <c r="X33" s="204">
        <v>3416697</v>
      </c>
      <c r="Y33" s="303">
        <v>3501199</v>
      </c>
      <c r="AA33" s="303">
        <v>3352243</v>
      </c>
      <c r="AB33" s="303">
        <v>3611338</v>
      </c>
      <c r="AC33" s="303">
        <v>3556964</v>
      </c>
      <c r="AD33" s="303">
        <v>3767779</v>
      </c>
    </row>
    <row r="34" spans="1:30" x14ac:dyDescent="0.25">
      <c r="A34" s="163" t="s">
        <v>117</v>
      </c>
      <c r="B34" s="169">
        <v>0</v>
      </c>
      <c r="C34" s="169">
        <v>0</v>
      </c>
      <c r="D34" s="169">
        <v>0</v>
      </c>
      <c r="E34" s="169">
        <v>0</v>
      </c>
      <c r="F34" s="157"/>
      <c r="G34" s="169"/>
      <c r="H34" s="208"/>
      <c r="I34" s="208"/>
      <c r="J34" s="208"/>
      <c r="K34" s="157"/>
      <c r="L34" s="208"/>
      <c r="M34" s="269"/>
      <c r="N34" s="270"/>
      <c r="O34" s="271"/>
      <c r="P34" s="164"/>
      <c r="Q34" s="169"/>
      <c r="R34" s="170"/>
      <c r="S34" s="171">
        <v>6383.6857161388098</v>
      </c>
      <c r="T34" s="168">
        <v>22397</v>
      </c>
      <c r="U34" s="154"/>
      <c r="V34" s="166">
        <v>22473</v>
      </c>
      <c r="W34" s="172">
        <v>22473</v>
      </c>
      <c r="X34" s="172">
        <v>33700</v>
      </c>
      <c r="Y34" s="172">
        <v>49561</v>
      </c>
      <c r="AA34" s="166">
        <v>50458</v>
      </c>
      <c r="AB34" s="172">
        <v>50458</v>
      </c>
      <c r="AC34" s="168">
        <v>135836</v>
      </c>
      <c r="AD34" s="303">
        <v>114986</v>
      </c>
    </row>
    <row r="35" spans="1:30" ht="13.5" thickBot="1" x14ac:dyDescent="0.35">
      <c r="A35" s="148" t="s">
        <v>118</v>
      </c>
      <c r="B35" s="209">
        <v>13856191</v>
      </c>
      <c r="C35" s="209">
        <v>13929369</v>
      </c>
      <c r="D35" s="209">
        <v>13797880</v>
      </c>
      <c r="E35" s="209">
        <v>13470926</v>
      </c>
      <c r="F35" s="157"/>
      <c r="G35" s="173">
        <v>13196982</v>
      </c>
      <c r="H35" s="209">
        <v>13733815</v>
      </c>
      <c r="I35" s="209">
        <v>13958382</v>
      </c>
      <c r="J35" s="209">
        <v>13479913</v>
      </c>
      <c r="K35" s="157"/>
      <c r="L35" s="209">
        <v>13905803</v>
      </c>
      <c r="M35" s="209">
        <v>13254098</v>
      </c>
      <c r="N35" s="209">
        <v>13097826</v>
      </c>
      <c r="O35" s="209">
        <v>12977986</v>
      </c>
      <c r="P35" s="149"/>
      <c r="Q35" s="209">
        <v>12962112</v>
      </c>
      <c r="R35" s="209">
        <v>13035826</v>
      </c>
      <c r="S35" s="209">
        <v>13026945</v>
      </c>
      <c r="T35" s="194">
        <v>13053903</v>
      </c>
      <c r="U35" s="154"/>
      <c r="V35" s="209">
        <v>13094592</v>
      </c>
      <c r="W35" s="209">
        <v>13354717</v>
      </c>
      <c r="X35" s="209">
        <v>12865978</v>
      </c>
      <c r="Y35" s="194">
        <v>12973534</v>
      </c>
      <c r="AA35" s="209">
        <v>13022744</v>
      </c>
      <c r="AB35" s="209">
        <v>12873522</v>
      </c>
      <c r="AC35" s="209">
        <v>12677505</v>
      </c>
      <c r="AD35" s="194">
        <v>12768198</v>
      </c>
    </row>
    <row r="36" spans="1:30" ht="13" thickTop="1" x14ac:dyDescent="0.25">
      <c r="A36" s="174"/>
      <c r="B36" s="175"/>
      <c r="C36" s="197"/>
      <c r="D36" s="197"/>
      <c r="E36" s="197"/>
      <c r="F36" s="157"/>
      <c r="G36" s="175"/>
      <c r="H36" s="197"/>
      <c r="I36" s="175"/>
      <c r="J36" s="175"/>
      <c r="K36" s="157"/>
      <c r="L36" s="197"/>
      <c r="M36" s="197"/>
      <c r="N36" s="197"/>
      <c r="O36" s="197"/>
      <c r="P36" s="175"/>
      <c r="Q36" s="176"/>
      <c r="R36" s="177"/>
      <c r="S36" s="178"/>
      <c r="T36" s="179" t="s">
        <v>119</v>
      </c>
      <c r="U36" s="154"/>
      <c r="V36" s="198"/>
      <c r="W36" s="179"/>
      <c r="X36" s="179"/>
      <c r="Y36" s="179"/>
      <c r="AA36" s="198"/>
      <c r="AB36" s="179"/>
      <c r="AC36" s="179"/>
      <c r="AD36" s="179"/>
    </row>
    <row r="37" spans="1:30" x14ac:dyDescent="0.25">
      <c r="A37" s="163"/>
      <c r="B37" s="164"/>
      <c r="C37" s="202"/>
      <c r="D37" s="202"/>
      <c r="E37" s="202"/>
      <c r="F37" s="157"/>
      <c r="G37" s="164"/>
      <c r="H37" s="202"/>
      <c r="I37" s="164"/>
      <c r="J37" s="164"/>
      <c r="K37" s="157"/>
      <c r="L37" s="202"/>
      <c r="M37" s="202"/>
      <c r="N37" s="202"/>
      <c r="O37" s="202"/>
      <c r="P37" s="164"/>
      <c r="Q37" s="165"/>
      <c r="R37" s="166"/>
      <c r="S37" s="167"/>
      <c r="T37" s="168" t="s">
        <v>119</v>
      </c>
      <c r="U37" s="154"/>
      <c r="V37" s="199"/>
      <c r="W37" s="168"/>
      <c r="X37" s="168"/>
      <c r="Y37" s="168"/>
      <c r="AA37" s="199"/>
      <c r="AB37" s="168"/>
      <c r="AC37" s="168"/>
      <c r="AD37" s="168"/>
    </row>
    <row r="38" spans="1:30" ht="13" x14ac:dyDescent="0.3">
      <c r="A38" s="148" t="s">
        <v>120</v>
      </c>
      <c r="B38" s="149"/>
      <c r="C38" s="203"/>
      <c r="D38" s="203"/>
      <c r="E38" s="203"/>
      <c r="F38" s="157"/>
      <c r="G38" s="149"/>
      <c r="H38" s="203"/>
      <c r="I38" s="149"/>
      <c r="J38" s="149"/>
      <c r="K38" s="157"/>
      <c r="L38" s="203"/>
      <c r="M38" s="203"/>
      <c r="N38" s="203"/>
      <c r="O38" s="203"/>
      <c r="P38" s="149"/>
      <c r="Q38" s="165"/>
      <c r="R38" s="166"/>
      <c r="S38" s="167"/>
      <c r="T38" s="168" t="s">
        <v>119</v>
      </c>
      <c r="U38" s="154"/>
      <c r="V38" s="166"/>
      <c r="W38" s="168"/>
      <c r="X38" s="168"/>
      <c r="Y38" s="168"/>
      <c r="AA38" s="166"/>
      <c r="AB38" s="168"/>
      <c r="AC38" s="168"/>
      <c r="AD38" s="168"/>
    </row>
    <row r="39" spans="1:30" x14ac:dyDescent="0.25">
      <c r="A39" s="156" t="s">
        <v>121</v>
      </c>
      <c r="B39" s="202">
        <v>2690124</v>
      </c>
      <c r="C39" s="202">
        <v>2545577</v>
      </c>
      <c r="D39" s="202">
        <v>2638672</v>
      </c>
      <c r="E39" s="202">
        <v>2337883</v>
      </c>
      <c r="F39" s="157"/>
      <c r="G39" s="157">
        <v>2409672</v>
      </c>
      <c r="H39" s="202">
        <v>2602013</v>
      </c>
      <c r="I39" s="202">
        <v>2588964</v>
      </c>
      <c r="J39" s="202">
        <v>2600292</v>
      </c>
      <c r="K39" s="157"/>
      <c r="L39" s="202">
        <v>3027135</v>
      </c>
      <c r="M39" s="202">
        <v>3145132</v>
      </c>
      <c r="N39" s="202">
        <v>3570901</v>
      </c>
      <c r="O39" s="202">
        <v>3212554</v>
      </c>
      <c r="P39" s="157"/>
      <c r="Q39" s="165">
        <v>3249608</v>
      </c>
      <c r="R39" s="165">
        <v>2427103</v>
      </c>
      <c r="S39" s="165">
        <v>2376861</v>
      </c>
      <c r="T39" s="166">
        <v>2360637</v>
      </c>
      <c r="U39" s="154"/>
      <c r="V39" s="166">
        <v>2233818</v>
      </c>
      <c r="W39" s="168">
        <v>2885069</v>
      </c>
      <c r="X39" s="168">
        <v>2889095</v>
      </c>
      <c r="Y39" s="168">
        <v>3164259</v>
      </c>
      <c r="AA39" s="166">
        <v>3625619</v>
      </c>
      <c r="AB39" s="168">
        <v>3437216</v>
      </c>
      <c r="AC39" s="168">
        <v>3338913</v>
      </c>
      <c r="AD39" s="168">
        <v>2988506</v>
      </c>
    </row>
    <row r="40" spans="1:30" x14ac:dyDescent="0.25">
      <c r="A40" s="163" t="s">
        <v>122</v>
      </c>
      <c r="B40" s="202">
        <v>27381</v>
      </c>
      <c r="C40" s="202">
        <v>24973</v>
      </c>
      <c r="D40" s="202">
        <v>22456</v>
      </c>
      <c r="E40" s="202">
        <v>19714</v>
      </c>
      <c r="F40" s="157"/>
      <c r="G40" s="157">
        <v>17234</v>
      </c>
      <c r="H40" s="202">
        <v>14295</v>
      </c>
      <c r="I40" s="202">
        <v>11079</v>
      </c>
      <c r="J40" s="202">
        <v>8560</v>
      </c>
      <c r="K40" s="157"/>
      <c r="L40" s="202">
        <v>6318</v>
      </c>
      <c r="M40" s="202">
        <v>3821</v>
      </c>
      <c r="N40" s="202">
        <v>1203</v>
      </c>
      <c r="O40" s="202">
        <v>286</v>
      </c>
      <c r="P40" s="164"/>
      <c r="Q40" s="165">
        <v>79</v>
      </c>
      <c r="R40" s="165">
        <v>32</v>
      </c>
      <c r="S40" s="166">
        <v>48</v>
      </c>
      <c r="T40" s="166">
        <v>18414</v>
      </c>
      <c r="U40" s="154"/>
      <c r="V40" s="166">
        <v>17510</v>
      </c>
      <c r="W40" s="168">
        <v>16532</v>
      </c>
      <c r="X40" s="168">
        <v>15612</v>
      </c>
      <c r="Y40" s="168">
        <v>14608</v>
      </c>
      <c r="AA40" s="166">
        <v>14110</v>
      </c>
      <c r="AB40" s="168">
        <v>13290</v>
      </c>
      <c r="AC40" s="168">
        <v>12212</v>
      </c>
      <c r="AD40" s="168">
        <v>11044</v>
      </c>
    </row>
    <row r="41" spans="1:30" x14ac:dyDescent="0.25">
      <c r="A41" s="156" t="s">
        <v>123</v>
      </c>
      <c r="B41" s="202">
        <v>6084</v>
      </c>
      <c r="C41" s="202">
        <v>147197</v>
      </c>
      <c r="D41" s="202">
        <v>178806</v>
      </c>
      <c r="E41" s="202">
        <v>170241</v>
      </c>
      <c r="F41" s="157"/>
      <c r="G41" s="157">
        <v>173510</v>
      </c>
      <c r="H41" s="202">
        <v>34146</v>
      </c>
      <c r="I41" s="202">
        <v>100516</v>
      </c>
      <c r="J41" s="202">
        <v>141153</v>
      </c>
      <c r="K41" s="157"/>
      <c r="L41" s="202">
        <v>104501</v>
      </c>
      <c r="M41" s="202">
        <v>105627</v>
      </c>
      <c r="N41" s="202">
        <v>94265</v>
      </c>
      <c r="O41" s="202">
        <v>81777</v>
      </c>
      <c r="P41" s="157"/>
      <c r="Q41" s="165">
        <v>50831</v>
      </c>
      <c r="R41" s="165">
        <v>51813</v>
      </c>
      <c r="S41" s="166">
        <v>15949</v>
      </c>
      <c r="T41" s="166">
        <v>45976</v>
      </c>
      <c r="U41" s="154"/>
      <c r="V41" s="166">
        <v>46562</v>
      </c>
      <c r="W41" s="168">
        <v>47147</v>
      </c>
      <c r="X41" s="168">
        <v>40068</v>
      </c>
      <c r="Y41" s="168">
        <v>23952</v>
      </c>
      <c r="AA41" s="166">
        <v>109040</v>
      </c>
      <c r="AB41" s="168">
        <v>110731</v>
      </c>
      <c r="AC41" s="168">
        <v>110792</v>
      </c>
      <c r="AD41" s="168">
        <v>101423</v>
      </c>
    </row>
    <row r="42" spans="1:30" x14ac:dyDescent="0.25">
      <c r="A42" s="163" t="s">
        <v>124</v>
      </c>
      <c r="B42" s="202">
        <v>285766</v>
      </c>
      <c r="C42" s="202">
        <v>280484</v>
      </c>
      <c r="D42" s="202">
        <v>272744</v>
      </c>
      <c r="E42" s="202">
        <v>258646</v>
      </c>
      <c r="F42" s="157"/>
      <c r="G42" s="157">
        <v>253580</v>
      </c>
      <c r="H42" s="202">
        <v>252493</v>
      </c>
      <c r="I42" s="202">
        <v>245188</v>
      </c>
      <c r="J42" s="202">
        <v>227799</v>
      </c>
      <c r="K42" s="157"/>
      <c r="L42" s="202">
        <v>227199</v>
      </c>
      <c r="M42" s="202">
        <v>217017</v>
      </c>
      <c r="N42" s="202">
        <v>212132</v>
      </c>
      <c r="O42" s="202">
        <v>220551</v>
      </c>
      <c r="P42" s="164"/>
      <c r="Q42" s="165">
        <v>236642</v>
      </c>
      <c r="R42" s="165">
        <v>256222</v>
      </c>
      <c r="S42" s="166">
        <v>255033</v>
      </c>
      <c r="T42" s="166">
        <v>239678</v>
      </c>
      <c r="U42" s="154"/>
      <c r="V42" s="166">
        <v>233712</v>
      </c>
      <c r="W42" s="168">
        <v>242146</v>
      </c>
      <c r="X42" s="168">
        <v>248498</v>
      </c>
      <c r="Y42" s="168">
        <v>210081</v>
      </c>
      <c r="AA42" s="166">
        <v>304180</v>
      </c>
      <c r="AB42" s="168">
        <v>330445</v>
      </c>
      <c r="AC42" s="168">
        <v>210857</v>
      </c>
      <c r="AD42" s="168">
        <v>206043</v>
      </c>
    </row>
    <row r="43" spans="1:30" x14ac:dyDescent="0.25">
      <c r="A43" s="180" t="s">
        <v>125</v>
      </c>
      <c r="B43" s="202">
        <v>151813</v>
      </c>
      <c r="C43" s="202">
        <v>151768</v>
      </c>
      <c r="D43" s="202">
        <v>162717</v>
      </c>
      <c r="E43" s="202">
        <v>164193</v>
      </c>
      <c r="F43" s="157"/>
      <c r="G43" s="157">
        <v>164091</v>
      </c>
      <c r="H43" s="202">
        <v>164053</v>
      </c>
      <c r="I43" s="202">
        <v>163983</v>
      </c>
      <c r="J43" s="202">
        <v>163890</v>
      </c>
      <c r="K43" s="157"/>
      <c r="L43" s="202">
        <v>163880</v>
      </c>
      <c r="M43" s="202">
        <v>163839</v>
      </c>
      <c r="N43" s="202">
        <v>163831</v>
      </c>
      <c r="O43" s="202">
        <v>163509</v>
      </c>
      <c r="P43" s="181"/>
      <c r="Q43" s="165">
        <v>163481</v>
      </c>
      <c r="R43" s="165">
        <v>163462</v>
      </c>
      <c r="S43" s="166">
        <v>163417</v>
      </c>
      <c r="T43" s="166">
        <v>162839</v>
      </c>
      <c r="U43" s="154"/>
      <c r="V43" s="166">
        <v>178154</v>
      </c>
      <c r="W43" s="168">
        <v>193880</v>
      </c>
      <c r="X43" s="168">
        <v>194036</v>
      </c>
      <c r="Y43" s="168">
        <v>243652</v>
      </c>
      <c r="AA43" s="166">
        <v>243584</v>
      </c>
      <c r="AB43" s="168">
        <v>243553</v>
      </c>
      <c r="AC43" s="168">
        <v>239000</v>
      </c>
      <c r="AD43" s="168">
        <v>215003</v>
      </c>
    </row>
    <row r="44" spans="1:30" x14ac:dyDescent="0.25">
      <c r="A44" s="156" t="s">
        <v>126</v>
      </c>
      <c r="B44" s="202">
        <v>85862</v>
      </c>
      <c r="C44" s="202">
        <v>85862</v>
      </c>
      <c r="D44" s="202">
        <v>67047</v>
      </c>
      <c r="E44" s="202">
        <v>68404</v>
      </c>
      <c r="F44" s="157"/>
      <c r="G44" s="157">
        <v>68317</v>
      </c>
      <c r="H44" s="202">
        <v>68317</v>
      </c>
      <c r="I44" s="202">
        <v>68318</v>
      </c>
      <c r="J44" s="202">
        <v>68317</v>
      </c>
      <c r="K44" s="157"/>
      <c r="L44" s="202">
        <v>68317</v>
      </c>
      <c r="M44" s="202">
        <v>68317</v>
      </c>
      <c r="N44" s="202">
        <v>68317</v>
      </c>
      <c r="O44" s="202">
        <v>68279</v>
      </c>
      <c r="P44" s="157"/>
      <c r="Q44" s="165">
        <v>68279</v>
      </c>
      <c r="R44" s="165">
        <v>68279</v>
      </c>
      <c r="S44" s="166">
        <v>68279</v>
      </c>
      <c r="T44" s="166">
        <v>68317</v>
      </c>
      <c r="U44" s="154"/>
      <c r="V44" s="166">
        <v>29884</v>
      </c>
      <c r="W44" s="168">
        <v>29884</v>
      </c>
      <c r="X44" s="168">
        <v>29971</v>
      </c>
      <c r="Y44" s="168">
        <v>9310</v>
      </c>
      <c r="AA44" s="166">
        <v>10135</v>
      </c>
      <c r="AB44" s="168">
        <v>10135</v>
      </c>
      <c r="AC44" s="168">
        <v>824</v>
      </c>
      <c r="AD44" s="168">
        <v>69</v>
      </c>
    </row>
    <row r="45" spans="1:30" x14ac:dyDescent="0.25">
      <c r="A45" s="156" t="s">
        <v>127</v>
      </c>
      <c r="B45" s="206">
        <v>229259</v>
      </c>
      <c r="C45" s="202">
        <v>229662</v>
      </c>
      <c r="D45" s="206">
        <v>227639</v>
      </c>
      <c r="E45" s="202">
        <v>238426</v>
      </c>
      <c r="F45" s="157"/>
      <c r="G45" s="157">
        <v>192255</v>
      </c>
      <c r="H45" s="206">
        <v>191402</v>
      </c>
      <c r="I45" s="206">
        <v>191983</v>
      </c>
      <c r="J45" s="202">
        <v>164410</v>
      </c>
      <c r="K45" s="157"/>
      <c r="L45" s="206">
        <v>167642</v>
      </c>
      <c r="M45" s="202">
        <v>164480</v>
      </c>
      <c r="N45" s="202">
        <v>176880</v>
      </c>
      <c r="O45" s="202">
        <v>178609</v>
      </c>
      <c r="P45" s="157"/>
      <c r="Q45" s="296">
        <v>176148</v>
      </c>
      <c r="R45" s="296">
        <v>169361</v>
      </c>
      <c r="S45" s="166">
        <v>166506</v>
      </c>
      <c r="T45" s="166">
        <v>163395</v>
      </c>
      <c r="U45" s="154"/>
      <c r="V45" s="166">
        <v>155933</v>
      </c>
      <c r="W45" s="168">
        <v>149459</v>
      </c>
      <c r="X45" s="168">
        <v>139594</v>
      </c>
      <c r="Y45" s="168">
        <v>120028</v>
      </c>
      <c r="AA45" s="166">
        <v>121490</v>
      </c>
      <c r="AB45" s="168">
        <v>122999</v>
      </c>
      <c r="AC45" s="168">
        <v>121066</v>
      </c>
      <c r="AD45" s="168">
        <v>130981</v>
      </c>
    </row>
    <row r="46" spans="1:30" x14ac:dyDescent="0.25">
      <c r="A46" s="163"/>
      <c r="B46" s="207">
        <v>3476289</v>
      </c>
      <c r="C46" s="207">
        <v>3465523</v>
      </c>
      <c r="D46" s="207">
        <v>3570081</v>
      </c>
      <c r="E46" s="207">
        <v>3257507</v>
      </c>
      <c r="F46" s="157"/>
      <c r="G46" s="238">
        <v>3278659</v>
      </c>
      <c r="H46" s="207">
        <v>3326719</v>
      </c>
      <c r="I46" s="207">
        <v>3370031</v>
      </c>
      <c r="J46" s="207">
        <v>3374421</v>
      </c>
      <c r="K46" s="157"/>
      <c r="L46" s="188">
        <v>3764992</v>
      </c>
      <c r="M46" s="207">
        <v>3868233</v>
      </c>
      <c r="N46" s="207">
        <v>4287529</v>
      </c>
      <c r="O46" s="207">
        <v>3925565</v>
      </c>
      <c r="P46" s="184"/>
      <c r="Q46" s="183">
        <v>3945068</v>
      </c>
      <c r="R46" s="297">
        <v>3136272</v>
      </c>
      <c r="S46" s="200">
        <v>3046093</v>
      </c>
      <c r="T46" s="183">
        <v>3059256</v>
      </c>
      <c r="U46" s="154"/>
      <c r="V46" s="200">
        <v>2895573</v>
      </c>
      <c r="W46" s="200">
        <v>3564117</v>
      </c>
      <c r="X46" s="200">
        <v>3556874</v>
      </c>
      <c r="Y46" s="200">
        <v>3785890</v>
      </c>
      <c r="AA46" s="200">
        <v>4428158</v>
      </c>
      <c r="AB46" s="200">
        <v>4268369</v>
      </c>
      <c r="AC46" s="200">
        <v>4033664</v>
      </c>
      <c r="AD46" s="200">
        <v>3653069</v>
      </c>
    </row>
    <row r="47" spans="1:30" x14ac:dyDescent="0.25">
      <c r="A47" s="163"/>
      <c r="B47" s="202"/>
      <c r="C47" s="202"/>
      <c r="D47" s="202"/>
      <c r="E47" s="202"/>
      <c r="F47" s="157"/>
      <c r="G47" s="163"/>
      <c r="H47" s="202"/>
      <c r="I47" s="202"/>
      <c r="J47" s="202"/>
      <c r="K47" s="157"/>
      <c r="L47" s="272"/>
      <c r="M47" s="202"/>
      <c r="N47" s="202"/>
      <c r="O47" s="202"/>
      <c r="P47" s="164"/>
      <c r="Q47" s="158"/>
      <c r="R47" s="159"/>
      <c r="S47" s="160"/>
      <c r="T47" s="161" t="s">
        <v>119</v>
      </c>
      <c r="U47" s="154"/>
      <c r="V47" s="159"/>
      <c r="W47" s="161"/>
      <c r="X47" s="161"/>
      <c r="Y47" s="161"/>
      <c r="AA47" s="159"/>
      <c r="AB47" s="161"/>
      <c r="AC47" s="161"/>
      <c r="AD47" s="161"/>
    </row>
    <row r="48" spans="1:30" ht="13" x14ac:dyDescent="0.3">
      <c r="A48" s="148" t="s">
        <v>128</v>
      </c>
      <c r="B48" s="202"/>
      <c r="C48" s="202"/>
      <c r="D48" s="202"/>
      <c r="E48" s="202"/>
      <c r="F48" s="157"/>
      <c r="G48" s="163"/>
      <c r="H48" s="202"/>
      <c r="I48" s="202"/>
      <c r="J48" s="202"/>
      <c r="K48" s="157"/>
      <c r="L48" s="272"/>
      <c r="M48" s="203"/>
      <c r="N48" s="203"/>
      <c r="O48" s="203"/>
      <c r="P48" s="149"/>
      <c r="Q48" s="158"/>
      <c r="R48" s="159"/>
      <c r="S48" s="160"/>
      <c r="T48" s="161" t="s">
        <v>119</v>
      </c>
      <c r="U48" s="154"/>
      <c r="V48" s="159"/>
      <c r="W48" s="161"/>
      <c r="X48" s="161"/>
      <c r="Y48" s="161"/>
      <c r="AA48" s="159"/>
      <c r="AB48" s="161"/>
      <c r="AC48" s="161"/>
      <c r="AD48" s="161"/>
    </row>
    <row r="49" spans="1:30" x14ac:dyDescent="0.25">
      <c r="A49" s="156" t="s">
        <v>126</v>
      </c>
      <c r="B49" s="202">
        <v>238626</v>
      </c>
      <c r="C49" s="202">
        <v>288962</v>
      </c>
      <c r="D49" s="202">
        <v>300556</v>
      </c>
      <c r="E49" s="202">
        <v>177675</v>
      </c>
      <c r="F49" s="157"/>
      <c r="G49" s="163">
        <v>150901</v>
      </c>
      <c r="H49" s="202">
        <v>135843</v>
      </c>
      <c r="I49" s="202">
        <v>134763</v>
      </c>
      <c r="J49" s="202">
        <v>133754</v>
      </c>
      <c r="K49" s="157"/>
      <c r="L49" s="272">
        <v>136651</v>
      </c>
      <c r="M49" s="202">
        <v>132747</v>
      </c>
      <c r="N49" s="202">
        <v>132365</v>
      </c>
      <c r="O49" s="202">
        <v>148433</v>
      </c>
      <c r="P49" s="157"/>
      <c r="Q49" s="158">
        <v>159399</v>
      </c>
      <c r="R49" s="159">
        <v>147140</v>
      </c>
      <c r="S49" s="160">
        <v>130162</v>
      </c>
      <c r="T49" s="161">
        <v>104003</v>
      </c>
      <c r="U49" s="154"/>
      <c r="V49" s="159">
        <v>118641</v>
      </c>
      <c r="W49" s="161">
        <v>151279</v>
      </c>
      <c r="X49" s="161">
        <v>157106</v>
      </c>
      <c r="Y49" s="161">
        <v>145013</v>
      </c>
      <c r="AA49" s="159">
        <v>155937</v>
      </c>
      <c r="AB49" s="161">
        <v>138881</v>
      </c>
      <c r="AC49" s="161">
        <v>129986</v>
      </c>
      <c r="AD49" s="161">
        <v>172430</v>
      </c>
    </row>
    <row r="50" spans="1:30" x14ac:dyDescent="0.25">
      <c r="A50" s="156" t="s">
        <v>123</v>
      </c>
      <c r="B50" s="202">
        <v>772303</v>
      </c>
      <c r="C50" s="202">
        <v>991464</v>
      </c>
      <c r="D50" s="202">
        <v>994753</v>
      </c>
      <c r="E50" s="202">
        <v>1083885</v>
      </c>
      <c r="F50" s="157"/>
      <c r="G50" s="163">
        <v>962705</v>
      </c>
      <c r="H50" s="202">
        <v>1035405</v>
      </c>
      <c r="I50" s="202">
        <v>940504</v>
      </c>
      <c r="J50" s="202">
        <v>1007008</v>
      </c>
      <c r="K50" s="157"/>
      <c r="L50" s="272">
        <v>1041436</v>
      </c>
      <c r="M50" s="202">
        <v>1044544</v>
      </c>
      <c r="N50" s="202">
        <v>1002993</v>
      </c>
      <c r="O50" s="202">
        <v>1043462</v>
      </c>
      <c r="P50" s="157"/>
      <c r="Q50" s="158">
        <v>987275</v>
      </c>
      <c r="R50" s="159">
        <v>949357</v>
      </c>
      <c r="S50" s="160">
        <v>934111</v>
      </c>
      <c r="T50" s="161">
        <v>937938</v>
      </c>
      <c r="U50" s="154"/>
      <c r="V50" s="159">
        <v>988585</v>
      </c>
      <c r="W50" s="161">
        <v>867135</v>
      </c>
      <c r="X50" s="161">
        <v>852515</v>
      </c>
      <c r="Y50" s="161">
        <v>942266</v>
      </c>
      <c r="AA50" s="159">
        <v>800759</v>
      </c>
      <c r="AB50" s="161">
        <v>647158</v>
      </c>
      <c r="AC50" s="161">
        <v>708740</v>
      </c>
      <c r="AD50" s="161">
        <v>748119</v>
      </c>
    </row>
    <row r="51" spans="1:30" x14ac:dyDescent="0.25">
      <c r="A51" s="156" t="s">
        <v>124</v>
      </c>
      <c r="B51" s="202">
        <v>31641</v>
      </c>
      <c r="C51" s="202">
        <v>50351</v>
      </c>
      <c r="D51" s="202">
        <v>65937</v>
      </c>
      <c r="E51" s="202">
        <v>66240</v>
      </c>
      <c r="F51" s="157"/>
      <c r="G51" s="163">
        <v>59134</v>
      </c>
      <c r="H51" s="202">
        <v>116720</v>
      </c>
      <c r="I51" s="202">
        <v>122635</v>
      </c>
      <c r="J51" s="202">
        <v>70170</v>
      </c>
      <c r="K51" s="157"/>
      <c r="L51" s="272">
        <v>67202</v>
      </c>
      <c r="M51" s="202">
        <v>57848</v>
      </c>
      <c r="N51" s="202">
        <v>63519</v>
      </c>
      <c r="O51" s="202">
        <v>53351</v>
      </c>
      <c r="P51" s="157"/>
      <c r="Q51" s="158">
        <v>60597</v>
      </c>
      <c r="R51" s="159">
        <v>21267</v>
      </c>
      <c r="S51" s="160">
        <v>21203</v>
      </c>
      <c r="T51" s="161">
        <v>105041</v>
      </c>
      <c r="U51" s="154"/>
      <c r="V51" s="159">
        <v>67783</v>
      </c>
      <c r="W51" s="161">
        <v>69718</v>
      </c>
      <c r="X51" s="161">
        <v>60265</v>
      </c>
      <c r="Y51" s="161">
        <v>66503</v>
      </c>
      <c r="AA51" s="159">
        <v>58989</v>
      </c>
      <c r="AB51" s="161">
        <v>58682</v>
      </c>
      <c r="AC51" s="161">
        <v>60512</v>
      </c>
      <c r="AD51" s="161">
        <v>149311</v>
      </c>
    </row>
    <row r="52" spans="1:30" x14ac:dyDescent="0.25">
      <c r="A52" s="156" t="s">
        <v>121</v>
      </c>
      <c r="B52" s="202">
        <v>1796074</v>
      </c>
      <c r="C52" s="202">
        <v>1414566</v>
      </c>
      <c r="D52" s="202">
        <v>1124250</v>
      </c>
      <c r="E52" s="202">
        <v>1048978</v>
      </c>
      <c r="F52" s="157"/>
      <c r="G52" s="163">
        <v>966048</v>
      </c>
      <c r="H52" s="202">
        <v>1585988</v>
      </c>
      <c r="I52" s="202">
        <v>1877059</v>
      </c>
      <c r="J52" s="202">
        <v>1493103</v>
      </c>
      <c r="K52" s="157"/>
      <c r="L52" s="272">
        <v>1482844</v>
      </c>
      <c r="M52" s="202">
        <v>1121532</v>
      </c>
      <c r="N52" s="202">
        <v>655319</v>
      </c>
      <c r="O52" s="202">
        <v>999706</v>
      </c>
      <c r="P52" s="157"/>
      <c r="Q52" s="158">
        <v>961394</v>
      </c>
      <c r="R52" s="159">
        <v>1920889</v>
      </c>
      <c r="S52" s="160">
        <v>1984911</v>
      </c>
      <c r="T52" s="161">
        <v>1954611</v>
      </c>
      <c r="U52" s="154"/>
      <c r="V52" s="159">
        <v>2165168</v>
      </c>
      <c r="W52" s="161">
        <v>1769958</v>
      </c>
      <c r="X52" s="161">
        <v>1322355</v>
      </c>
      <c r="Y52" s="161">
        <v>1015672</v>
      </c>
      <c r="AA52" s="159">
        <v>580685</v>
      </c>
      <c r="AB52" s="161">
        <v>775701</v>
      </c>
      <c r="AC52" s="161">
        <v>794835</v>
      </c>
      <c r="AD52" s="161">
        <v>1044017</v>
      </c>
    </row>
    <row r="53" spans="1:30" x14ac:dyDescent="0.25">
      <c r="A53" s="156" t="s">
        <v>122</v>
      </c>
      <c r="B53" s="202">
        <v>9596</v>
      </c>
      <c r="C53" s="202">
        <v>9812</v>
      </c>
      <c r="D53" s="202">
        <v>9954</v>
      </c>
      <c r="E53" s="202">
        <v>10380</v>
      </c>
      <c r="F53" s="157"/>
      <c r="G53" s="163">
        <v>10426</v>
      </c>
      <c r="H53" s="202">
        <v>11140</v>
      </c>
      <c r="I53" s="202">
        <v>12432</v>
      </c>
      <c r="J53" s="202">
        <v>11868</v>
      </c>
      <c r="K53" s="157"/>
      <c r="L53" s="272">
        <v>11553</v>
      </c>
      <c r="M53" s="202">
        <v>10784</v>
      </c>
      <c r="N53" s="202">
        <v>9276</v>
      </c>
      <c r="O53" s="202">
        <v>8716</v>
      </c>
      <c r="P53" s="157"/>
      <c r="Q53" s="158">
        <v>6419</v>
      </c>
      <c r="R53" s="159">
        <v>3855</v>
      </c>
      <c r="S53" s="160">
        <v>2278</v>
      </c>
      <c r="T53" s="161">
        <v>3617</v>
      </c>
      <c r="U53" s="154"/>
      <c r="V53" s="159">
        <v>3644</v>
      </c>
      <c r="W53" s="161">
        <v>3729</v>
      </c>
      <c r="X53" s="161">
        <v>3873</v>
      </c>
      <c r="Y53" s="161">
        <v>3970</v>
      </c>
      <c r="AA53" s="159">
        <v>4205</v>
      </c>
      <c r="AB53" s="161">
        <v>4414</v>
      </c>
      <c r="AC53" s="161">
        <v>4519</v>
      </c>
      <c r="AD53" s="161">
        <v>4583</v>
      </c>
    </row>
    <row r="54" spans="1:30" x14ac:dyDescent="0.25">
      <c r="A54" s="156" t="s">
        <v>129</v>
      </c>
      <c r="B54" s="202">
        <v>942</v>
      </c>
      <c r="C54" s="202">
        <v>0</v>
      </c>
      <c r="D54" s="202">
        <v>0</v>
      </c>
      <c r="E54" s="202">
        <v>0</v>
      </c>
      <c r="F54" s="157"/>
      <c r="G54" s="163">
        <v>0</v>
      </c>
      <c r="H54" s="202">
        <v>0</v>
      </c>
      <c r="I54" s="202">
        <v>0</v>
      </c>
      <c r="J54" s="202">
        <v>0</v>
      </c>
      <c r="K54" s="157"/>
      <c r="L54" s="272">
        <v>0</v>
      </c>
      <c r="M54" s="202">
        <v>0</v>
      </c>
      <c r="N54" s="202">
        <v>0</v>
      </c>
      <c r="O54" s="202">
        <v>0</v>
      </c>
      <c r="P54" s="157"/>
      <c r="Q54" s="158">
        <v>0</v>
      </c>
      <c r="R54" s="159">
        <v>0</v>
      </c>
      <c r="S54" s="160">
        <v>0</v>
      </c>
      <c r="T54" s="161">
        <v>0</v>
      </c>
      <c r="U54" s="154"/>
      <c r="V54" s="159">
        <v>0</v>
      </c>
      <c r="W54" s="161">
        <v>0</v>
      </c>
      <c r="X54" s="161">
        <v>0</v>
      </c>
      <c r="Y54" s="161">
        <v>0</v>
      </c>
      <c r="AA54" s="159">
        <v>0</v>
      </c>
      <c r="AB54" s="161">
        <v>0</v>
      </c>
      <c r="AC54" s="161">
        <v>0</v>
      </c>
      <c r="AD54" s="161">
        <v>0</v>
      </c>
    </row>
    <row r="55" spans="1:30" x14ac:dyDescent="0.25">
      <c r="A55" s="163" t="s">
        <v>130</v>
      </c>
      <c r="B55" s="202">
        <v>43766</v>
      </c>
      <c r="C55" s="202">
        <v>73958</v>
      </c>
      <c r="D55" s="202">
        <v>71283</v>
      </c>
      <c r="E55" s="202">
        <v>71760</v>
      </c>
      <c r="F55" s="157"/>
      <c r="G55" s="163">
        <v>111700</v>
      </c>
      <c r="H55" s="202">
        <v>6830</v>
      </c>
      <c r="I55" s="202">
        <v>8390</v>
      </c>
      <c r="J55" s="202">
        <v>19008</v>
      </c>
      <c r="K55" s="157"/>
      <c r="L55" s="272">
        <v>15611</v>
      </c>
      <c r="M55" s="202">
        <v>8017</v>
      </c>
      <c r="N55" s="202">
        <v>5190</v>
      </c>
      <c r="O55" s="202">
        <v>3981</v>
      </c>
      <c r="P55" s="164"/>
      <c r="Q55" s="158">
        <v>6676</v>
      </c>
      <c r="R55" s="159">
        <v>11464</v>
      </c>
      <c r="S55" s="160">
        <v>14639</v>
      </c>
      <c r="T55" s="161">
        <v>15769</v>
      </c>
      <c r="U55" s="154"/>
      <c r="V55" s="159">
        <v>8306</v>
      </c>
      <c r="W55" s="161">
        <v>23822</v>
      </c>
      <c r="X55" s="161">
        <v>16711</v>
      </c>
      <c r="Y55" s="161">
        <v>61589</v>
      </c>
      <c r="AA55" s="159">
        <v>39934</v>
      </c>
      <c r="AB55" s="161">
        <v>39613</v>
      </c>
      <c r="AC55" s="161">
        <v>29890</v>
      </c>
      <c r="AD55" s="161">
        <v>15875</v>
      </c>
    </row>
    <row r="56" spans="1:30" ht="13" x14ac:dyDescent="0.3">
      <c r="A56" s="148" t="s">
        <v>131</v>
      </c>
      <c r="B56" s="192">
        <v>2892948</v>
      </c>
      <c r="C56" s="192">
        <v>2829113</v>
      </c>
      <c r="D56" s="192">
        <v>2566733</v>
      </c>
      <c r="E56" s="192">
        <v>2458918</v>
      </c>
      <c r="F56" s="157"/>
      <c r="G56" s="190">
        <v>2260914</v>
      </c>
      <c r="H56" s="192">
        <v>2891926</v>
      </c>
      <c r="I56" s="192">
        <v>3095783</v>
      </c>
      <c r="J56" s="192">
        <v>2734911</v>
      </c>
      <c r="K56" s="157"/>
      <c r="L56" s="190">
        <v>2755297</v>
      </c>
      <c r="M56" s="192">
        <v>2375472</v>
      </c>
      <c r="N56" s="192">
        <v>1868662</v>
      </c>
      <c r="O56" s="192">
        <v>2257649</v>
      </c>
      <c r="P56" s="149"/>
      <c r="Q56" s="186">
        <v>2181760</v>
      </c>
      <c r="R56" s="185">
        <v>3053972</v>
      </c>
      <c r="S56" s="185">
        <v>3087304</v>
      </c>
      <c r="T56" s="185">
        <v>3120979</v>
      </c>
      <c r="U56" s="154"/>
      <c r="V56" s="186">
        <v>3352127</v>
      </c>
      <c r="W56" s="185">
        <v>2885641</v>
      </c>
      <c r="X56" s="185">
        <v>2412825</v>
      </c>
      <c r="Y56" s="185">
        <v>2235013</v>
      </c>
      <c r="AA56" s="186">
        <v>1640509</v>
      </c>
      <c r="AB56" s="185">
        <v>1664449</v>
      </c>
      <c r="AC56" s="185">
        <v>1728482</v>
      </c>
      <c r="AD56" s="185">
        <v>2134335</v>
      </c>
    </row>
    <row r="57" spans="1:30" ht="14.5" x14ac:dyDescent="0.35">
      <c r="A57" t="s">
        <v>132</v>
      </c>
      <c r="B57" s="202"/>
      <c r="C57" s="202"/>
      <c r="D57" s="202"/>
      <c r="E57" s="202"/>
      <c r="F57" s="157"/>
      <c r="G57" s="163"/>
      <c r="H57" s="202"/>
      <c r="I57" s="202"/>
      <c r="J57" s="202"/>
      <c r="K57" s="157"/>
      <c r="L57" s="272"/>
      <c r="M57" s="202"/>
      <c r="N57" s="202"/>
      <c r="O57" s="202"/>
      <c r="P57" s="164"/>
      <c r="Q57" s="158"/>
      <c r="R57" s="159"/>
      <c r="S57" s="160">
        <v>36830</v>
      </c>
      <c r="T57" s="161" t="s">
        <v>119</v>
      </c>
      <c r="U57" s="154"/>
      <c r="V57" s="159"/>
      <c r="W57" s="161"/>
      <c r="X57" s="161"/>
      <c r="Y57" s="161"/>
      <c r="AA57" s="159"/>
      <c r="AB57" s="161"/>
      <c r="AC57" s="161"/>
      <c r="AD57" s="161"/>
    </row>
    <row r="58" spans="1:30" ht="13" thickBot="1" x14ac:dyDescent="0.3">
      <c r="A58" s="164"/>
      <c r="B58" s="257">
        <v>6369237</v>
      </c>
      <c r="C58" s="257">
        <v>6294636</v>
      </c>
      <c r="D58" s="257">
        <v>6136814</v>
      </c>
      <c r="E58" s="257">
        <v>5716425</v>
      </c>
      <c r="F58" s="255"/>
      <c r="G58" s="256">
        <v>5539573</v>
      </c>
      <c r="H58" s="257">
        <v>6218645</v>
      </c>
      <c r="I58" s="257">
        <v>6465814</v>
      </c>
      <c r="J58" s="257">
        <v>6109332</v>
      </c>
      <c r="K58" s="255"/>
      <c r="L58" s="256">
        <v>6520289</v>
      </c>
      <c r="M58" s="257">
        <v>6243705</v>
      </c>
      <c r="N58" s="257">
        <v>6156191</v>
      </c>
      <c r="O58" s="259">
        <v>6183214</v>
      </c>
      <c r="P58" s="258"/>
      <c r="Q58" s="256">
        <v>6126828</v>
      </c>
      <c r="R58" s="257">
        <v>6190244</v>
      </c>
      <c r="S58" s="257">
        <v>6170227</v>
      </c>
      <c r="T58" s="259">
        <v>6180235</v>
      </c>
      <c r="U58" s="154"/>
      <c r="V58" s="654">
        <v>6247700</v>
      </c>
      <c r="W58" s="259">
        <v>6449758</v>
      </c>
      <c r="X58" s="259">
        <v>5969699</v>
      </c>
      <c r="Y58" s="259">
        <v>6020903</v>
      </c>
      <c r="AA58" s="182">
        <v>6068667</v>
      </c>
      <c r="AB58" s="187">
        <v>5932818</v>
      </c>
      <c r="AC58" s="187">
        <v>5762146</v>
      </c>
      <c r="AD58" s="187">
        <v>5787404</v>
      </c>
    </row>
    <row r="59" spans="1:30" ht="15" thickTop="1" x14ac:dyDescent="0.35">
      <c r="A59"/>
      <c r="B59" s="202"/>
      <c r="C59" s="202"/>
      <c r="D59" s="202"/>
      <c r="E59" s="202"/>
      <c r="F59" s="157"/>
      <c r="G59" s="163"/>
      <c r="H59" s="202"/>
      <c r="I59" s="202"/>
      <c r="J59" s="202"/>
      <c r="K59" s="157"/>
      <c r="L59" s="272"/>
      <c r="M59" s="202"/>
      <c r="N59" s="202"/>
      <c r="O59" s="202"/>
      <c r="P59" s="164"/>
      <c r="Q59" s="158"/>
      <c r="R59" s="159"/>
      <c r="S59" s="160"/>
      <c r="T59" s="161" t="s">
        <v>119</v>
      </c>
      <c r="U59" s="154"/>
      <c r="V59" s="159"/>
      <c r="W59" s="161"/>
      <c r="X59" s="161"/>
      <c r="Y59" s="161"/>
      <c r="AA59" s="159"/>
      <c r="AB59" s="161"/>
      <c r="AC59" s="161"/>
      <c r="AD59" s="161"/>
    </row>
    <row r="60" spans="1:30" ht="13" x14ac:dyDescent="0.3">
      <c r="A60" s="148" t="s">
        <v>133</v>
      </c>
      <c r="B60" s="203"/>
      <c r="C60" s="203"/>
      <c r="D60" s="203"/>
      <c r="E60" s="203"/>
      <c r="F60" s="157"/>
      <c r="G60" s="148"/>
      <c r="H60" s="203"/>
      <c r="I60" s="203"/>
      <c r="J60" s="203"/>
      <c r="K60" s="157"/>
      <c r="L60" s="273"/>
      <c r="M60" s="203"/>
      <c r="N60" s="203"/>
      <c r="O60" s="203"/>
      <c r="P60" s="149"/>
      <c r="Q60" s="158"/>
      <c r="R60" s="159"/>
      <c r="S60" s="160"/>
      <c r="T60" s="161" t="s">
        <v>119</v>
      </c>
      <c r="U60" s="154"/>
      <c r="V60" s="159"/>
      <c r="W60" s="161"/>
      <c r="X60" s="161"/>
      <c r="Y60" s="161"/>
      <c r="AA60" s="159"/>
      <c r="AB60" s="161"/>
      <c r="AC60" s="161"/>
      <c r="AD60" s="161"/>
    </row>
    <row r="61" spans="1:30" x14ac:dyDescent="0.25">
      <c r="A61" s="156" t="s">
        <v>134</v>
      </c>
      <c r="B61" s="202">
        <v>5110276</v>
      </c>
      <c r="C61" s="202">
        <v>5110276</v>
      </c>
      <c r="D61" s="202">
        <v>5110276</v>
      </c>
      <c r="E61" s="202">
        <v>5110276</v>
      </c>
      <c r="F61" s="157"/>
      <c r="G61" s="202">
        <v>5110276</v>
      </c>
      <c r="H61" s="202">
        <v>4960276</v>
      </c>
      <c r="I61" s="202">
        <v>4960276</v>
      </c>
      <c r="J61" s="202">
        <v>4960276</v>
      </c>
      <c r="K61" s="157"/>
      <c r="L61" s="272">
        <v>4960276</v>
      </c>
      <c r="M61" s="202">
        <v>4960276</v>
      </c>
      <c r="N61" s="202">
        <v>4960276</v>
      </c>
      <c r="O61" s="202">
        <v>4960276</v>
      </c>
      <c r="P61" s="157"/>
      <c r="Q61" s="158">
        <v>4960276</v>
      </c>
      <c r="R61" s="159">
        <v>4960276</v>
      </c>
      <c r="S61" s="160">
        <v>4960276</v>
      </c>
      <c r="T61" s="161">
        <v>4960276</v>
      </c>
      <c r="U61" s="154"/>
      <c r="V61" s="159">
        <v>4960276</v>
      </c>
      <c r="W61" s="161">
        <v>4960276</v>
      </c>
      <c r="X61" s="161">
        <v>4960276</v>
      </c>
      <c r="Y61" s="161">
        <v>4960276</v>
      </c>
      <c r="AA61" s="159">
        <v>4960276</v>
      </c>
      <c r="AB61" s="161">
        <v>4960276</v>
      </c>
      <c r="AC61" s="161">
        <v>4960276</v>
      </c>
      <c r="AD61" s="161">
        <v>4960276</v>
      </c>
    </row>
    <row r="62" spans="1:30" x14ac:dyDescent="0.25">
      <c r="A62" s="156" t="s">
        <v>135</v>
      </c>
      <c r="B62" s="202">
        <v>34330</v>
      </c>
      <c r="C62" s="202">
        <v>34330</v>
      </c>
      <c r="D62" s="202">
        <v>34330</v>
      </c>
      <c r="E62" s="202">
        <v>34330</v>
      </c>
      <c r="F62" s="157"/>
      <c r="G62" s="202">
        <v>34330</v>
      </c>
      <c r="H62" s="202">
        <v>34330</v>
      </c>
      <c r="I62" s="202">
        <v>34330</v>
      </c>
      <c r="J62" s="202">
        <v>34330</v>
      </c>
      <c r="K62" s="157"/>
      <c r="L62" s="272">
        <v>34330</v>
      </c>
      <c r="M62" s="202">
        <v>34330</v>
      </c>
      <c r="N62" s="202">
        <v>34330</v>
      </c>
      <c r="O62" s="202">
        <v>34330</v>
      </c>
      <c r="P62" s="157"/>
      <c r="Q62" s="158">
        <v>34330</v>
      </c>
      <c r="R62" s="159">
        <v>34330</v>
      </c>
      <c r="S62" s="160">
        <v>34330</v>
      </c>
      <c r="T62" s="161">
        <v>34330</v>
      </c>
      <c r="U62" s="154"/>
      <c r="V62" s="159">
        <v>34330</v>
      </c>
      <c r="W62" s="161">
        <v>34330</v>
      </c>
      <c r="X62" s="161">
        <v>34330</v>
      </c>
      <c r="Y62" s="161">
        <v>34330</v>
      </c>
      <c r="AA62" s="159">
        <v>34330</v>
      </c>
      <c r="AB62" s="161">
        <v>34330</v>
      </c>
      <c r="AC62" s="161">
        <v>34330</v>
      </c>
      <c r="AD62" s="161">
        <v>34330</v>
      </c>
    </row>
    <row r="63" spans="1:30" x14ac:dyDescent="0.25">
      <c r="A63" s="156" t="s">
        <v>136</v>
      </c>
      <c r="B63" s="202">
        <v>66671</v>
      </c>
      <c r="C63" s="202">
        <v>57652</v>
      </c>
      <c r="D63" s="202">
        <v>56900</v>
      </c>
      <c r="E63" s="202">
        <v>13671</v>
      </c>
      <c r="F63" s="157"/>
      <c r="G63" s="202">
        <v>-61510</v>
      </c>
      <c r="H63" s="202">
        <v>39926</v>
      </c>
      <c r="I63" s="202">
        <v>46455</v>
      </c>
      <c r="J63" s="202">
        <v>78238</v>
      </c>
      <c r="K63" s="157"/>
      <c r="L63" s="272">
        <v>97122</v>
      </c>
      <c r="M63" s="202">
        <v>96358</v>
      </c>
      <c r="N63" s="202">
        <v>75944</v>
      </c>
      <c r="O63" s="202">
        <v>82798</v>
      </c>
      <c r="P63" s="157"/>
      <c r="Q63" s="158">
        <v>102851</v>
      </c>
      <c r="R63" s="159">
        <v>92146</v>
      </c>
      <c r="S63" s="160">
        <v>81931</v>
      </c>
      <c r="T63" s="161">
        <v>78340</v>
      </c>
      <c r="U63" s="154"/>
      <c r="V63" s="159">
        <v>61044</v>
      </c>
      <c r="W63" s="161">
        <v>91248</v>
      </c>
      <c r="X63" s="161">
        <v>71625</v>
      </c>
      <c r="Y63" s="161">
        <v>96675</v>
      </c>
      <c r="AA63" s="159">
        <v>88837</v>
      </c>
      <c r="AB63" s="161">
        <v>96219</v>
      </c>
      <c r="AC63" s="161">
        <v>47179</v>
      </c>
      <c r="AD63" s="161">
        <v>60248</v>
      </c>
    </row>
    <row r="64" spans="1:30" x14ac:dyDescent="0.25">
      <c r="A64" s="156" t="s">
        <v>137</v>
      </c>
      <c r="B64" s="202">
        <v>1911709</v>
      </c>
      <c r="C64" s="202">
        <v>1952070</v>
      </c>
      <c r="D64" s="202">
        <v>1979168</v>
      </c>
      <c r="E64" s="202">
        <v>2127892</v>
      </c>
      <c r="F64" s="157"/>
      <c r="G64" s="202">
        <v>2105952</v>
      </c>
      <c r="H64" s="202">
        <v>2012595</v>
      </c>
      <c r="I64" s="202">
        <v>1983723</v>
      </c>
      <c r="J64" s="202">
        <v>1828763</v>
      </c>
      <c r="K64" s="157"/>
      <c r="L64" s="272">
        <v>1824444</v>
      </c>
      <c r="M64" s="202">
        <v>1817077</v>
      </c>
      <c r="N64" s="202">
        <v>1766696</v>
      </c>
      <c r="O64" s="202">
        <v>1614437</v>
      </c>
      <c r="P64" s="157"/>
      <c r="Q64" s="158">
        <v>1634736</v>
      </c>
      <c r="R64" s="159">
        <v>1655437</v>
      </c>
      <c r="S64" s="160">
        <v>1675790</v>
      </c>
      <c r="T64" s="161">
        <v>1696255</v>
      </c>
      <c r="U64" s="154"/>
      <c r="V64" s="159">
        <v>1686317</v>
      </c>
      <c r="W64" s="161">
        <v>1711015</v>
      </c>
      <c r="X64" s="161">
        <v>1719352</v>
      </c>
      <c r="Y64" s="161">
        <v>1746690</v>
      </c>
      <c r="AA64" s="159">
        <v>1754868</v>
      </c>
      <c r="AB64" s="161">
        <v>1735772</v>
      </c>
      <c r="AC64" s="161">
        <v>1758762</v>
      </c>
      <c r="AD64" s="161">
        <v>1813089</v>
      </c>
    </row>
    <row r="65" spans="1:30" ht="13" x14ac:dyDescent="0.3">
      <c r="A65" s="148" t="s">
        <v>138</v>
      </c>
      <c r="B65" s="185">
        <v>7122986</v>
      </c>
      <c r="C65" s="185">
        <v>7154328</v>
      </c>
      <c r="D65" s="185">
        <v>7180674</v>
      </c>
      <c r="E65" s="185">
        <v>7286169</v>
      </c>
      <c r="F65" s="157"/>
      <c r="G65" s="186">
        <v>7189048</v>
      </c>
      <c r="H65" s="185">
        <v>7047127</v>
      </c>
      <c r="I65" s="185">
        <v>7024784</v>
      </c>
      <c r="J65" s="185">
        <v>6901607</v>
      </c>
      <c r="K65" s="157"/>
      <c r="L65" s="186">
        <v>6916172</v>
      </c>
      <c r="M65" s="185">
        <v>6908041</v>
      </c>
      <c r="N65" s="185">
        <v>6837246</v>
      </c>
      <c r="O65" s="185">
        <v>6691841</v>
      </c>
      <c r="P65" s="149"/>
      <c r="Q65" s="186">
        <v>6732193</v>
      </c>
      <c r="R65" s="185">
        <v>6742189</v>
      </c>
      <c r="S65" s="185">
        <v>6752327</v>
      </c>
      <c r="T65" s="185">
        <v>6769201</v>
      </c>
      <c r="U65" s="154"/>
      <c r="V65" s="186">
        <v>6741967</v>
      </c>
      <c r="W65" s="185">
        <v>6796869</v>
      </c>
      <c r="X65" s="185">
        <v>6785583</v>
      </c>
      <c r="Y65" s="185">
        <v>6837971</v>
      </c>
      <c r="AA65" s="186">
        <v>6838311</v>
      </c>
      <c r="AB65" s="185">
        <v>6826597</v>
      </c>
      <c r="AC65" s="185">
        <v>6800547</v>
      </c>
      <c r="AD65" s="185">
        <v>6867943</v>
      </c>
    </row>
    <row r="66" spans="1:30" x14ac:dyDescent="0.25">
      <c r="A66" s="180" t="s">
        <v>139</v>
      </c>
      <c r="B66" s="202">
        <v>363968</v>
      </c>
      <c r="C66" s="189">
        <v>480405</v>
      </c>
      <c r="D66" s="189">
        <v>480392</v>
      </c>
      <c r="E66" s="189">
        <v>468332</v>
      </c>
      <c r="F66" s="157"/>
      <c r="G66" s="159">
        <v>468361</v>
      </c>
      <c r="H66" s="189">
        <v>468043</v>
      </c>
      <c r="I66" s="189">
        <v>467784</v>
      </c>
      <c r="J66" s="189">
        <v>468974</v>
      </c>
      <c r="K66" s="157"/>
      <c r="L66" s="159">
        <v>469342</v>
      </c>
      <c r="M66" s="190">
        <v>102352</v>
      </c>
      <c r="N66" s="191">
        <v>104389</v>
      </c>
      <c r="O66" s="192">
        <v>102931</v>
      </c>
      <c r="P66" s="181"/>
      <c r="Q66" s="190">
        <v>103091</v>
      </c>
      <c r="R66" s="190">
        <v>103393</v>
      </c>
      <c r="S66" s="191">
        <v>104392</v>
      </c>
      <c r="T66" s="192">
        <v>104467</v>
      </c>
      <c r="U66" s="154"/>
      <c r="V66" s="190">
        <v>104925</v>
      </c>
      <c r="W66" s="192">
        <v>108090</v>
      </c>
      <c r="X66" s="192">
        <v>110696</v>
      </c>
      <c r="Y66" s="192">
        <v>114660</v>
      </c>
      <c r="AA66" s="190">
        <v>115766</v>
      </c>
      <c r="AB66" s="192">
        <v>114107</v>
      </c>
      <c r="AC66" s="192">
        <v>114812</v>
      </c>
      <c r="AD66" s="192">
        <v>112851</v>
      </c>
    </row>
    <row r="67" spans="1:30" ht="13.5" thickBot="1" x14ac:dyDescent="0.35">
      <c r="A67" s="148" t="s">
        <v>140</v>
      </c>
      <c r="B67" s="193">
        <v>13856191</v>
      </c>
      <c r="C67" s="193">
        <v>13929369</v>
      </c>
      <c r="D67" s="193">
        <v>13797880</v>
      </c>
      <c r="E67" s="193">
        <v>13470926</v>
      </c>
      <c r="F67" s="157"/>
      <c r="G67" s="194">
        <v>13196982</v>
      </c>
      <c r="H67" s="193">
        <v>13733815</v>
      </c>
      <c r="I67" s="193">
        <v>13958382</v>
      </c>
      <c r="J67" s="193">
        <v>13479913</v>
      </c>
      <c r="K67" s="157"/>
      <c r="L67" s="194">
        <v>13905803</v>
      </c>
      <c r="M67" s="193">
        <v>13254098</v>
      </c>
      <c r="N67" s="193">
        <v>13097826</v>
      </c>
      <c r="O67" s="193">
        <v>12977986</v>
      </c>
      <c r="P67" s="149"/>
      <c r="Q67" s="194">
        <v>12962112</v>
      </c>
      <c r="R67" s="193">
        <v>13035826</v>
      </c>
      <c r="S67" s="193">
        <v>13026946</v>
      </c>
      <c r="T67" s="193">
        <v>13053903</v>
      </c>
      <c r="U67" s="154"/>
      <c r="V67" s="194">
        <v>13094592</v>
      </c>
      <c r="W67" s="193">
        <v>13354717</v>
      </c>
      <c r="X67" s="193">
        <v>12865978</v>
      </c>
      <c r="Y67" s="193">
        <v>12973534</v>
      </c>
      <c r="AA67" s="194">
        <v>13022744</v>
      </c>
      <c r="AB67" s="193">
        <v>12873522</v>
      </c>
      <c r="AC67" s="193">
        <v>12677505</v>
      </c>
      <c r="AD67" s="193">
        <v>12768198</v>
      </c>
    </row>
    <row r="68" spans="1:30" ht="13.5" thickTop="1" x14ac:dyDescent="0.3">
      <c r="A68" s="195" t="s">
        <v>141</v>
      </c>
      <c r="B68" s="195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54"/>
      <c r="R68" s="196"/>
      <c r="S68" s="154"/>
      <c r="T68" s="154"/>
      <c r="U68" s="154"/>
      <c r="V68" s="154"/>
      <c r="W68" s="154"/>
      <c r="X68" s="154"/>
      <c r="Y68" s="154"/>
      <c r="AA68" s="154"/>
      <c r="AB68" s="154"/>
      <c r="AC68" s="154"/>
      <c r="AD68" s="154"/>
    </row>
  </sheetData>
  <mergeCells count="6">
    <mergeCell ref="AA1:AD1"/>
    <mergeCell ref="Q1:T1"/>
    <mergeCell ref="V1:Y1"/>
    <mergeCell ref="B1:E1"/>
    <mergeCell ref="G1:J1"/>
    <mergeCell ref="L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B0471-3769-443F-B3CB-DF0F0E816EB3}">
  <dimension ref="A1:AD63"/>
  <sheetViews>
    <sheetView zoomScale="55" zoomScaleNormal="55" workbookViewId="0">
      <pane xSplit="1" topLeftCell="R1" activePane="topRight" state="frozen"/>
      <selection pane="topRight" activeCell="Z8" sqref="Z8"/>
    </sheetView>
  </sheetViews>
  <sheetFormatPr defaultColWidth="16.54296875" defaultRowHeight="16" customHeight="1" x14ac:dyDescent="0.35"/>
  <cols>
    <col min="1" max="1" width="97.54296875" bestFit="1" customWidth="1"/>
    <col min="2" max="2" width="16.54296875" customWidth="1"/>
    <col min="3" max="3" width="16" customWidth="1"/>
    <col min="4" max="4" width="17.81640625" customWidth="1"/>
    <col min="5" max="5" width="19.1796875" customWidth="1"/>
    <col min="6" max="6" width="6.1796875" customWidth="1"/>
    <col min="7" max="10" width="17.54296875" customWidth="1"/>
    <col min="11" max="11" width="6.453125" customWidth="1"/>
    <col min="16" max="16" width="4" customWidth="1"/>
    <col min="21" max="21" width="4" customWidth="1"/>
    <col min="26" max="26" width="3.81640625" customWidth="1"/>
  </cols>
  <sheetData>
    <row r="1" spans="1:30" ht="16" customHeight="1" x14ac:dyDescent="0.35">
      <c r="A1" s="63" t="s">
        <v>142</v>
      </c>
      <c r="B1" s="731" t="s">
        <v>6</v>
      </c>
      <c r="C1" s="731"/>
      <c r="D1" s="731"/>
      <c r="E1" s="732"/>
      <c r="F1" s="57"/>
      <c r="G1" s="731" t="s">
        <v>11</v>
      </c>
      <c r="H1" s="731"/>
      <c r="I1" s="731"/>
      <c r="J1" s="732"/>
      <c r="K1" s="57"/>
      <c r="L1" s="731" t="s">
        <v>16</v>
      </c>
      <c r="M1" s="731"/>
      <c r="N1" s="731"/>
      <c r="O1" s="732"/>
      <c r="P1" s="7"/>
      <c r="Q1" s="733" t="s">
        <v>21</v>
      </c>
      <c r="R1" s="733"/>
      <c r="S1" s="733"/>
      <c r="T1" s="734"/>
      <c r="U1" s="1"/>
      <c r="V1" s="728" t="s">
        <v>26</v>
      </c>
      <c r="W1" s="729"/>
      <c r="X1" s="729"/>
      <c r="Y1" s="730"/>
      <c r="AA1" s="728" t="s">
        <v>90</v>
      </c>
      <c r="AB1" s="729"/>
      <c r="AC1" s="729"/>
      <c r="AD1" s="730"/>
    </row>
    <row r="2" spans="1:30" ht="16" customHeight="1" x14ac:dyDescent="0.35">
      <c r="A2" s="64" t="s">
        <v>143</v>
      </c>
      <c r="B2" s="65">
        <v>43555</v>
      </c>
      <c r="C2" s="66">
        <v>43646</v>
      </c>
      <c r="D2" s="66" t="s">
        <v>144</v>
      </c>
      <c r="E2" s="66">
        <v>43830</v>
      </c>
      <c r="F2" s="57"/>
      <c r="G2" s="65">
        <v>43921</v>
      </c>
      <c r="H2" s="66">
        <v>44012</v>
      </c>
      <c r="I2" s="66" t="s">
        <v>145</v>
      </c>
      <c r="J2" s="66">
        <v>44196</v>
      </c>
      <c r="K2" s="57"/>
      <c r="L2" s="65" t="s">
        <v>146</v>
      </c>
      <c r="M2" s="66" t="s">
        <v>147</v>
      </c>
      <c r="N2" s="66" t="s">
        <v>148</v>
      </c>
      <c r="O2" s="66">
        <v>44561</v>
      </c>
      <c r="P2" s="7"/>
      <c r="Q2" s="66">
        <v>44651</v>
      </c>
      <c r="R2" s="66">
        <v>44742</v>
      </c>
      <c r="S2" s="66">
        <v>44834</v>
      </c>
      <c r="T2" s="68">
        <v>44925</v>
      </c>
      <c r="U2" s="1"/>
      <c r="V2" s="65">
        <v>45016</v>
      </c>
      <c r="W2" s="66">
        <v>45107</v>
      </c>
      <c r="X2" s="66">
        <v>45199</v>
      </c>
      <c r="Y2" s="67">
        <v>45291</v>
      </c>
      <c r="AA2" s="65">
        <v>45382</v>
      </c>
      <c r="AB2" s="66">
        <v>45473</v>
      </c>
      <c r="AC2" s="66">
        <v>45565</v>
      </c>
      <c r="AD2" s="67">
        <v>45657</v>
      </c>
    </row>
    <row r="3" spans="1:30" ht="16" customHeight="1" x14ac:dyDescent="0.35">
      <c r="A3" s="37" t="s">
        <v>149</v>
      </c>
      <c r="B3" s="41"/>
      <c r="C3" s="42"/>
      <c r="D3" s="42"/>
      <c r="E3" s="1"/>
      <c r="F3" s="57"/>
      <c r="G3" s="41"/>
      <c r="H3" s="42"/>
      <c r="I3" s="42"/>
      <c r="J3" s="1"/>
      <c r="K3" s="57"/>
      <c r="L3" s="41"/>
      <c r="M3" s="42"/>
      <c r="N3" s="42"/>
      <c r="O3" s="1"/>
      <c r="P3" s="7"/>
      <c r="Q3" s="1"/>
      <c r="R3" s="1"/>
      <c r="S3" s="13"/>
      <c r="T3" s="73"/>
      <c r="U3" s="1"/>
      <c r="V3" s="43"/>
      <c r="W3" s="1"/>
      <c r="X3" s="13"/>
      <c r="Y3" s="73"/>
      <c r="AA3" s="43"/>
      <c r="AB3" s="1"/>
      <c r="AC3" s="13"/>
      <c r="AD3" s="73"/>
    </row>
    <row r="4" spans="1:30" ht="16" customHeight="1" x14ac:dyDescent="0.35">
      <c r="A4" s="69" t="s">
        <v>150</v>
      </c>
      <c r="B4" s="45">
        <v>465550</v>
      </c>
      <c r="C4" s="45">
        <v>1568032</v>
      </c>
      <c r="D4" s="45">
        <v>1911860</v>
      </c>
      <c r="E4" s="47">
        <v>3057907</v>
      </c>
      <c r="F4" s="57"/>
      <c r="G4" s="44">
        <v>304968</v>
      </c>
      <c r="H4" s="45">
        <v>542836</v>
      </c>
      <c r="I4" s="45">
        <v>725386</v>
      </c>
      <c r="J4" s="45">
        <v>1279863</v>
      </c>
      <c r="K4" s="70"/>
      <c r="L4" s="44">
        <v>190062</v>
      </c>
      <c r="M4" s="45">
        <v>439468</v>
      </c>
      <c r="N4" s="45">
        <v>567891</v>
      </c>
      <c r="O4" s="47">
        <v>889257</v>
      </c>
      <c r="P4" s="7"/>
      <c r="Q4" s="47">
        <v>287866</v>
      </c>
      <c r="R4" s="47">
        <v>573069</v>
      </c>
      <c r="S4" s="48">
        <v>894205</v>
      </c>
      <c r="T4" s="298">
        <v>1387414</v>
      </c>
      <c r="U4" s="1"/>
      <c r="V4" s="46">
        <v>425369</v>
      </c>
      <c r="W4" s="45">
        <v>818365</v>
      </c>
      <c r="X4" s="48">
        <v>1083079</v>
      </c>
      <c r="Y4" s="301">
        <v>1475508</v>
      </c>
      <c r="AA4" s="46">
        <v>398660</v>
      </c>
      <c r="AB4" s="45">
        <v>625267</v>
      </c>
      <c r="AC4" s="48">
        <v>972512</v>
      </c>
      <c r="AD4" s="301">
        <v>1529212</v>
      </c>
    </row>
    <row r="5" spans="1:30" ht="16" customHeight="1" x14ac:dyDescent="0.35">
      <c r="A5" s="38" t="s">
        <v>151</v>
      </c>
      <c r="B5" s="45">
        <v>3103</v>
      </c>
      <c r="C5" s="45">
        <v>1178</v>
      </c>
      <c r="D5" s="45">
        <v>13354</v>
      </c>
      <c r="E5" s="47">
        <v>24374</v>
      </c>
      <c r="F5" s="57"/>
      <c r="G5" s="44">
        <v>37</v>
      </c>
      <c r="H5" s="45">
        <v>37</v>
      </c>
      <c r="I5" s="45">
        <v>2046</v>
      </c>
      <c r="J5" s="45">
        <v>2561</v>
      </c>
      <c r="K5" s="57"/>
      <c r="L5" s="44">
        <v>99</v>
      </c>
      <c r="M5" s="45">
        <v>99</v>
      </c>
      <c r="N5" s="45">
        <v>900</v>
      </c>
      <c r="O5" s="47">
        <v>2557</v>
      </c>
      <c r="P5" s="7"/>
      <c r="Q5" s="47">
        <v>852</v>
      </c>
      <c r="R5" s="47">
        <v>2225</v>
      </c>
      <c r="S5" s="48">
        <v>2783</v>
      </c>
      <c r="T5" s="298">
        <v>10765</v>
      </c>
      <c r="U5" s="1"/>
      <c r="V5" s="46">
        <v>4033</v>
      </c>
      <c r="W5" s="45">
        <v>4510</v>
      </c>
      <c r="X5" s="48">
        <v>48558</v>
      </c>
      <c r="Y5" s="301">
        <v>75246</v>
      </c>
      <c r="AA5" s="46">
        <v>56909</v>
      </c>
      <c r="AB5" s="45">
        <v>58123</v>
      </c>
      <c r="AC5" s="48">
        <v>59494</v>
      </c>
      <c r="AD5" s="301">
        <v>112994</v>
      </c>
    </row>
    <row r="6" spans="1:30" ht="16" customHeight="1" x14ac:dyDescent="0.35">
      <c r="A6" s="38" t="s">
        <v>152</v>
      </c>
      <c r="B6" s="45">
        <v>-209234</v>
      </c>
      <c r="C6" s="45">
        <v>-400642</v>
      </c>
      <c r="D6" s="45">
        <v>-596687</v>
      </c>
      <c r="E6" s="47">
        <v>-732423</v>
      </c>
      <c r="F6" s="57"/>
      <c r="G6" s="44">
        <v>-193265</v>
      </c>
      <c r="H6" s="45">
        <v>-331946</v>
      </c>
      <c r="I6" s="45">
        <v>-442434</v>
      </c>
      <c r="J6" s="45">
        <v>-555073</v>
      </c>
      <c r="K6" s="57"/>
      <c r="L6" s="44">
        <v>-164460</v>
      </c>
      <c r="M6" s="45">
        <v>-294710</v>
      </c>
      <c r="N6" s="45">
        <v>-428498</v>
      </c>
      <c r="O6" s="47">
        <v>-544174</v>
      </c>
      <c r="P6" s="7"/>
      <c r="Q6" s="47">
        <v>-139773</v>
      </c>
      <c r="R6" s="47">
        <v>-313615</v>
      </c>
      <c r="S6" s="48">
        <v>-456106</v>
      </c>
      <c r="T6" s="298">
        <v>-637338</v>
      </c>
      <c r="U6" s="1"/>
      <c r="V6" s="46">
        <v>-165046</v>
      </c>
      <c r="W6" s="45">
        <v>-379840</v>
      </c>
      <c r="X6" s="48">
        <v>-610509</v>
      </c>
      <c r="Y6" s="301">
        <v>-891021</v>
      </c>
      <c r="AA6" s="46">
        <v>-264505</v>
      </c>
      <c r="AB6" s="45">
        <v>-449142</v>
      </c>
      <c r="AC6" s="48">
        <v>-647252</v>
      </c>
      <c r="AD6" s="301">
        <v>-910256</v>
      </c>
    </row>
    <row r="7" spans="1:30" ht="16" customHeight="1" x14ac:dyDescent="0.35">
      <c r="A7" s="38" t="s">
        <v>153</v>
      </c>
      <c r="B7" s="45">
        <v>-23428</v>
      </c>
      <c r="C7" s="45">
        <v>-56521</v>
      </c>
      <c r="D7" s="45">
        <v>-58337</v>
      </c>
      <c r="E7" s="47">
        <v>-115838</v>
      </c>
      <c r="F7" s="57"/>
      <c r="G7" s="44">
        <v>-29370</v>
      </c>
      <c r="H7" s="45">
        <v>-53874</v>
      </c>
      <c r="I7" s="45">
        <v>-177464</v>
      </c>
      <c r="J7" s="45">
        <v>-302905</v>
      </c>
      <c r="K7" s="57"/>
      <c r="L7" s="44">
        <v>-24451</v>
      </c>
      <c r="M7" s="45">
        <v>-39565</v>
      </c>
      <c r="N7" s="45">
        <v>-67604</v>
      </c>
      <c r="O7" s="47">
        <v>-115448</v>
      </c>
      <c r="P7" s="7"/>
      <c r="Q7" s="47">
        <v>-61371</v>
      </c>
      <c r="R7" s="47">
        <v>-93370</v>
      </c>
      <c r="S7" s="48">
        <v>-129702</v>
      </c>
      <c r="T7" s="298">
        <v>-135744</v>
      </c>
      <c r="U7" s="1"/>
      <c r="V7" s="46">
        <v>-2833</v>
      </c>
      <c r="W7" s="45">
        <v>-8608</v>
      </c>
      <c r="X7" s="48">
        <v>-8809</v>
      </c>
      <c r="Y7" s="301">
        <v>-10007</v>
      </c>
      <c r="AA7" s="46">
        <v>-151</v>
      </c>
      <c r="AB7" s="45">
        <v>-218</v>
      </c>
      <c r="AC7" s="48">
        <v>-653</v>
      </c>
      <c r="AD7" s="301">
        <v>-21703</v>
      </c>
    </row>
    <row r="8" spans="1:30" ht="16" customHeight="1" x14ac:dyDescent="0.35">
      <c r="A8" s="38" t="s">
        <v>154</v>
      </c>
      <c r="B8" s="45">
        <v>-4650</v>
      </c>
      <c r="C8" s="45">
        <v>-1627</v>
      </c>
      <c r="D8" s="45">
        <v>-6378</v>
      </c>
      <c r="E8" s="47">
        <v>-16493</v>
      </c>
      <c r="F8" s="57"/>
      <c r="G8" s="44">
        <v>-37</v>
      </c>
      <c r="H8" s="45">
        <v>-672</v>
      </c>
      <c r="I8" s="45">
        <v>-9438</v>
      </c>
      <c r="J8" s="45">
        <v>-13493</v>
      </c>
      <c r="K8" s="57"/>
      <c r="L8" s="44">
        <v>0</v>
      </c>
      <c r="M8" s="45">
        <v>-12239</v>
      </c>
      <c r="N8" s="45">
        <v>-27084</v>
      </c>
      <c r="O8" s="47">
        <v>-35185</v>
      </c>
      <c r="P8" s="7"/>
      <c r="Q8" s="47">
        <v>-481</v>
      </c>
      <c r="R8" s="47">
        <v>-72</v>
      </c>
      <c r="S8" s="48">
        <v>-397</v>
      </c>
      <c r="T8" s="298">
        <v>-545</v>
      </c>
      <c r="U8" s="1"/>
      <c r="V8" s="46">
        <v>-2316</v>
      </c>
      <c r="W8" s="45">
        <v>-3333</v>
      </c>
      <c r="X8" s="48">
        <v>-4925</v>
      </c>
      <c r="Y8" s="301">
        <v>-5407</v>
      </c>
      <c r="AA8" s="46">
        <v>-102</v>
      </c>
      <c r="AB8" s="45">
        <v>-221</v>
      </c>
      <c r="AC8" s="48">
        <v>-329</v>
      </c>
      <c r="AD8" s="301">
        <v>-5395</v>
      </c>
    </row>
    <row r="9" spans="1:30" ht="16" customHeight="1" x14ac:dyDescent="0.35">
      <c r="A9" s="39" t="s">
        <v>155</v>
      </c>
      <c r="B9" s="45">
        <v>-109218</v>
      </c>
      <c r="C9" s="45">
        <v>-280241</v>
      </c>
      <c r="D9" s="45">
        <v>-368610</v>
      </c>
      <c r="E9" s="47">
        <v>-476085</v>
      </c>
      <c r="F9" s="58"/>
      <c r="G9" s="44">
        <v>-142839</v>
      </c>
      <c r="H9" s="45">
        <v>-195974</v>
      </c>
      <c r="I9" s="45">
        <v>-259652</v>
      </c>
      <c r="J9" s="45">
        <v>-324665</v>
      </c>
      <c r="K9" s="58"/>
      <c r="L9" s="44">
        <v>-58497</v>
      </c>
      <c r="M9" s="45">
        <v>-110265</v>
      </c>
      <c r="N9" s="45">
        <v>-146632</v>
      </c>
      <c r="O9" s="45">
        <v>-217518</v>
      </c>
      <c r="P9" s="7"/>
      <c r="Q9" s="45">
        <v>-70296</v>
      </c>
      <c r="R9" s="45">
        <v>-120907</v>
      </c>
      <c r="S9" s="48">
        <v>-184764</v>
      </c>
      <c r="T9" s="298">
        <v>-243612</v>
      </c>
      <c r="U9" s="1"/>
      <c r="V9" s="46">
        <v>-42976</v>
      </c>
      <c r="W9" s="45">
        <v>-119232</v>
      </c>
      <c r="X9" s="48">
        <v>-176014</v>
      </c>
      <c r="Y9" s="301">
        <v>-239812</v>
      </c>
      <c r="AA9" s="46">
        <v>-67015</v>
      </c>
      <c r="AB9" s="45">
        <v>-135123</v>
      </c>
      <c r="AC9" s="48">
        <v>-188707</v>
      </c>
      <c r="AD9" s="301">
        <v>-250525</v>
      </c>
    </row>
    <row r="10" spans="1:30" ht="16" customHeight="1" x14ac:dyDescent="0.35">
      <c r="A10" s="57" t="s">
        <v>156</v>
      </c>
      <c r="B10" s="217">
        <v>122123</v>
      </c>
      <c r="C10" s="217">
        <v>830179</v>
      </c>
      <c r="D10" s="217">
        <v>895202</v>
      </c>
      <c r="E10" s="218">
        <v>1741442</v>
      </c>
      <c r="F10" s="216"/>
      <c r="G10" s="219">
        <v>-60506</v>
      </c>
      <c r="H10" s="217">
        <v>-39593</v>
      </c>
      <c r="I10" s="217">
        <v>-161556</v>
      </c>
      <c r="J10" s="218">
        <v>86288</v>
      </c>
      <c r="K10" s="216"/>
      <c r="L10" s="219">
        <v>-57247</v>
      </c>
      <c r="M10" s="217">
        <v>-17212</v>
      </c>
      <c r="N10" s="217">
        <v>-101027</v>
      </c>
      <c r="O10" s="217">
        <v>-20511</v>
      </c>
      <c r="P10" s="7"/>
      <c r="Q10" s="217">
        <v>16797</v>
      </c>
      <c r="R10" s="220">
        <v>47330</v>
      </c>
      <c r="S10" s="220">
        <v>126019</v>
      </c>
      <c r="T10" s="299">
        <v>380940</v>
      </c>
      <c r="U10" s="1"/>
      <c r="V10" s="219">
        <v>216231</v>
      </c>
      <c r="W10" s="220">
        <v>311862</v>
      </c>
      <c r="X10" s="220">
        <v>331380</v>
      </c>
      <c r="Y10" s="299">
        <v>404507</v>
      </c>
      <c r="AA10" s="469">
        <v>123796</v>
      </c>
      <c r="AB10" s="217">
        <v>98686</v>
      </c>
      <c r="AC10" s="217">
        <v>141327</v>
      </c>
      <c r="AD10" s="299">
        <v>381818</v>
      </c>
    </row>
    <row r="11" spans="1:30" ht="16" customHeight="1" x14ac:dyDescent="0.35">
      <c r="A11" s="39" t="s">
        <v>157</v>
      </c>
      <c r="B11" s="45">
        <v>-20553</v>
      </c>
      <c r="C11" s="45">
        <v>-49623</v>
      </c>
      <c r="D11" s="45">
        <v>-39981</v>
      </c>
      <c r="E11" s="47">
        <v>-103068</v>
      </c>
      <c r="F11" s="58"/>
      <c r="G11" s="44">
        <v>-19745</v>
      </c>
      <c r="H11" s="45">
        <v>-142696</v>
      </c>
      <c r="I11" s="45">
        <v>-139177</v>
      </c>
      <c r="J11" s="45">
        <v>-187672</v>
      </c>
      <c r="K11" s="58"/>
      <c r="L11" s="44">
        <v>-6596</v>
      </c>
      <c r="M11" s="45">
        <v>-26245</v>
      </c>
      <c r="N11" s="45">
        <v>-30450</v>
      </c>
      <c r="O11" s="45">
        <v>-37261</v>
      </c>
      <c r="P11" s="7"/>
      <c r="Q11" s="45">
        <v>-336</v>
      </c>
      <c r="R11" s="45">
        <v>-8183</v>
      </c>
      <c r="S11" s="48">
        <v>-13219</v>
      </c>
      <c r="T11" s="298">
        <v>-27437</v>
      </c>
      <c r="U11" s="1"/>
      <c r="V11" s="46">
        <v>-16507</v>
      </c>
      <c r="W11" s="45">
        <v>-26827</v>
      </c>
      <c r="X11" s="48">
        <v>-33894</v>
      </c>
      <c r="Y11" s="301">
        <v>-67734</v>
      </c>
      <c r="AA11" s="46">
        <v>-19793</v>
      </c>
      <c r="AB11" s="45">
        <v>-32555</v>
      </c>
      <c r="AC11" s="48">
        <v>-64014</v>
      </c>
      <c r="AD11" s="301">
        <v>-88064</v>
      </c>
    </row>
    <row r="12" spans="1:30" ht="16" customHeight="1" x14ac:dyDescent="0.35">
      <c r="A12" s="39" t="s">
        <v>158</v>
      </c>
      <c r="B12" s="45"/>
      <c r="C12" s="45"/>
      <c r="D12" s="45"/>
      <c r="E12" s="47"/>
      <c r="F12" s="58"/>
      <c r="G12" s="44"/>
      <c r="H12" s="45"/>
      <c r="I12" s="45"/>
      <c r="J12" s="45"/>
      <c r="K12" s="58"/>
      <c r="L12" s="44"/>
      <c r="M12" s="45"/>
      <c r="N12" s="45"/>
      <c r="O12" s="45"/>
      <c r="P12" s="7"/>
      <c r="Q12" s="45"/>
      <c r="R12" s="45"/>
      <c r="S12" s="48"/>
      <c r="T12" s="298"/>
      <c r="U12" s="1"/>
      <c r="V12" s="46"/>
      <c r="W12" s="45"/>
      <c r="X12" s="48"/>
      <c r="Y12" s="301">
        <v>-1530</v>
      </c>
      <c r="AA12" s="46">
        <v>0</v>
      </c>
      <c r="AB12" s="45">
        <v>0</v>
      </c>
      <c r="AC12" s="48">
        <v>0</v>
      </c>
      <c r="AD12" s="301">
        <v>-1391</v>
      </c>
    </row>
    <row r="13" spans="1:30" ht="16" customHeight="1" x14ac:dyDescent="0.35">
      <c r="A13" s="38" t="s">
        <v>159</v>
      </c>
      <c r="B13" s="45">
        <v>2507</v>
      </c>
      <c r="C13" s="45">
        <v>8092</v>
      </c>
      <c r="D13" s="45">
        <v>14300</v>
      </c>
      <c r="E13" s="47">
        <v>21859</v>
      </c>
      <c r="F13" s="57"/>
      <c r="G13" s="44">
        <v>3101</v>
      </c>
      <c r="H13" s="45">
        <v>4672</v>
      </c>
      <c r="I13" s="45">
        <v>8568</v>
      </c>
      <c r="J13" s="45">
        <v>11603</v>
      </c>
      <c r="K13" s="57"/>
      <c r="L13" s="44">
        <v>1016</v>
      </c>
      <c r="M13" s="45">
        <v>1016</v>
      </c>
      <c r="N13" s="45">
        <v>1016</v>
      </c>
      <c r="O13" s="47">
        <v>8259</v>
      </c>
      <c r="P13" s="7"/>
      <c r="Q13" s="47">
        <v>1680</v>
      </c>
      <c r="R13" s="47">
        <v>6890</v>
      </c>
      <c r="S13" s="48">
        <v>10486</v>
      </c>
      <c r="T13" s="298">
        <v>19430</v>
      </c>
      <c r="U13" s="1"/>
      <c r="V13" s="46">
        <v>1849</v>
      </c>
      <c r="W13" s="45">
        <v>9660</v>
      </c>
      <c r="X13" s="48">
        <v>11601</v>
      </c>
      <c r="Y13" s="301">
        <v>25401</v>
      </c>
      <c r="AA13" s="46">
        <v>7288</v>
      </c>
      <c r="AB13" s="45">
        <v>5414</v>
      </c>
      <c r="AC13" s="48">
        <v>10276</v>
      </c>
      <c r="AD13" s="301">
        <v>16946</v>
      </c>
    </row>
    <row r="14" spans="1:30" ht="16" customHeight="1" x14ac:dyDescent="0.35">
      <c r="A14" s="374" t="s">
        <v>160</v>
      </c>
      <c r="B14" s="372">
        <v>104077</v>
      </c>
      <c r="C14" s="372">
        <v>788648</v>
      </c>
      <c r="D14" s="372">
        <v>869521</v>
      </c>
      <c r="E14" s="372">
        <v>1660233</v>
      </c>
      <c r="F14" s="60"/>
      <c r="G14" s="372">
        <v>-77150</v>
      </c>
      <c r="H14" s="372">
        <v>-177617</v>
      </c>
      <c r="I14" s="372">
        <v>-292165</v>
      </c>
      <c r="J14" s="372">
        <v>-89781</v>
      </c>
      <c r="K14" s="60"/>
      <c r="L14" s="372">
        <v>-62827</v>
      </c>
      <c r="M14" s="372">
        <v>-42441</v>
      </c>
      <c r="N14" s="372">
        <v>-130461</v>
      </c>
      <c r="O14" s="372">
        <v>-49513</v>
      </c>
      <c r="P14" s="7"/>
      <c r="Q14" s="372">
        <v>18141</v>
      </c>
      <c r="R14" s="372">
        <v>46037</v>
      </c>
      <c r="S14" s="372">
        <v>123286</v>
      </c>
      <c r="T14" s="373">
        <v>372933</v>
      </c>
      <c r="U14" s="1"/>
      <c r="V14" s="371">
        <v>201573</v>
      </c>
      <c r="W14" s="372">
        <v>294695</v>
      </c>
      <c r="X14" s="372">
        <v>309087</v>
      </c>
      <c r="Y14" s="373">
        <v>360644</v>
      </c>
      <c r="AA14" s="371">
        <v>111291</v>
      </c>
      <c r="AB14" s="372">
        <v>71545</v>
      </c>
      <c r="AC14" s="372">
        <v>87589</v>
      </c>
      <c r="AD14" s="373">
        <v>309309</v>
      </c>
    </row>
    <row r="15" spans="1:30" ht="16" customHeight="1" x14ac:dyDescent="0.35">
      <c r="A15" s="59"/>
      <c r="B15" s="44"/>
      <c r="C15" s="45"/>
      <c r="D15" s="45"/>
      <c r="E15" s="47"/>
      <c r="F15" s="71"/>
      <c r="G15" s="44"/>
      <c r="H15" s="45"/>
      <c r="I15" s="45"/>
      <c r="J15" s="47"/>
      <c r="K15" s="71"/>
      <c r="L15" s="44"/>
      <c r="M15" s="45"/>
      <c r="N15" s="45"/>
      <c r="O15" s="47"/>
      <c r="P15" s="7"/>
      <c r="Q15" s="47"/>
      <c r="R15" s="47"/>
      <c r="S15" s="48"/>
      <c r="T15" s="74"/>
      <c r="U15" s="1"/>
      <c r="V15" s="46"/>
      <c r="W15" s="45"/>
      <c r="X15" s="45"/>
      <c r="Y15" s="74"/>
      <c r="AA15" s="46"/>
      <c r="AB15" s="45"/>
      <c r="AC15" s="45"/>
      <c r="AD15" s="74"/>
    </row>
    <row r="16" spans="1:30" ht="16" customHeight="1" x14ac:dyDescent="0.35">
      <c r="A16" s="37" t="s">
        <v>161</v>
      </c>
      <c r="B16" s="44"/>
      <c r="C16" s="45"/>
      <c r="D16" s="45"/>
      <c r="E16" s="47"/>
      <c r="F16" s="56"/>
      <c r="G16" s="44"/>
      <c r="H16" s="45"/>
      <c r="I16" s="45"/>
      <c r="J16" s="47"/>
      <c r="K16" s="56"/>
      <c r="L16" s="44"/>
      <c r="M16" s="45"/>
      <c r="N16" s="45"/>
      <c r="O16" s="47"/>
      <c r="P16" s="7"/>
      <c r="Q16" s="47"/>
      <c r="R16" s="47"/>
      <c r="S16" s="48"/>
      <c r="T16" s="74"/>
      <c r="U16" s="1"/>
      <c r="V16" s="46"/>
      <c r="W16" s="45"/>
      <c r="X16" s="48"/>
      <c r="Y16" s="74"/>
      <c r="AA16" s="46"/>
      <c r="AB16" s="45"/>
      <c r="AC16" s="48"/>
      <c r="AD16" s="74"/>
    </row>
    <row r="17" spans="1:30" ht="16" customHeight="1" x14ac:dyDescent="0.35">
      <c r="A17" s="38" t="s">
        <v>162</v>
      </c>
      <c r="B17" s="44">
        <v>0</v>
      </c>
      <c r="C17" s="45">
        <v>15000</v>
      </c>
      <c r="D17" s="45">
        <v>15000</v>
      </c>
      <c r="E17" s="47">
        <v>30000</v>
      </c>
      <c r="F17" s="57"/>
      <c r="G17" s="44">
        <v>0</v>
      </c>
      <c r="H17" s="45">
        <v>500</v>
      </c>
      <c r="I17" s="45">
        <v>500</v>
      </c>
      <c r="J17" s="47">
        <v>500</v>
      </c>
      <c r="K17" s="57"/>
      <c r="L17" s="44">
        <v>0</v>
      </c>
      <c r="M17" s="45">
        <v>1000</v>
      </c>
      <c r="N17" s="45">
        <v>71000</v>
      </c>
      <c r="O17" s="47">
        <v>101000</v>
      </c>
      <c r="P17" s="7"/>
      <c r="Q17" s="47">
        <v>0</v>
      </c>
      <c r="R17" s="47">
        <v>31000</v>
      </c>
      <c r="S17" s="48">
        <v>31000</v>
      </c>
      <c r="T17" s="74">
        <v>31000</v>
      </c>
      <c r="U17" s="1"/>
      <c r="V17" s="46">
        <v>0</v>
      </c>
      <c r="W17" s="45">
        <v>1000</v>
      </c>
      <c r="X17" s="48">
        <v>36000</v>
      </c>
      <c r="Y17" s="74">
        <v>36000</v>
      </c>
      <c r="AA17" s="46">
        <v>0</v>
      </c>
      <c r="AB17" s="47">
        <v>0</v>
      </c>
      <c r="AC17" s="48">
        <v>6500</v>
      </c>
      <c r="AD17" s="683">
        <v>6500</v>
      </c>
    </row>
    <row r="18" spans="1:30" ht="16" customHeight="1" x14ac:dyDescent="0.35">
      <c r="A18" s="38" t="s">
        <v>163</v>
      </c>
      <c r="B18" s="44"/>
      <c r="C18" s="45"/>
      <c r="D18" s="45"/>
      <c r="E18" s="47"/>
      <c r="F18" s="57"/>
      <c r="G18" s="44"/>
      <c r="H18" s="45"/>
      <c r="I18" s="45"/>
      <c r="J18" s="47"/>
      <c r="K18" s="57"/>
      <c r="L18" s="44"/>
      <c r="M18" s="45"/>
      <c r="N18" s="45"/>
      <c r="O18" s="47">
        <v>2400</v>
      </c>
      <c r="P18" s="7"/>
      <c r="Q18" s="47">
        <v>0</v>
      </c>
      <c r="R18" s="47">
        <v>0</v>
      </c>
      <c r="S18" s="48">
        <v>0</v>
      </c>
      <c r="T18" s="74">
        <v>0</v>
      </c>
      <c r="U18" s="1"/>
      <c r="V18" s="46">
        <v>0</v>
      </c>
      <c r="W18" s="45">
        <v>0</v>
      </c>
      <c r="X18" s="48">
        <v>0</v>
      </c>
      <c r="Y18" s="74">
        <v>0</v>
      </c>
      <c r="AA18" s="46">
        <v>0</v>
      </c>
      <c r="AB18" s="47">
        <v>0</v>
      </c>
      <c r="AC18" s="47">
        <v>0</v>
      </c>
      <c r="AD18" s="683">
        <v>0</v>
      </c>
    </row>
    <row r="19" spans="1:30" ht="16" customHeight="1" x14ac:dyDescent="0.35">
      <c r="A19" s="38" t="s">
        <v>164</v>
      </c>
      <c r="B19" s="44">
        <v>0</v>
      </c>
      <c r="C19" s="45">
        <v>0</v>
      </c>
      <c r="D19" s="45">
        <v>0</v>
      </c>
      <c r="E19" s="47">
        <v>0</v>
      </c>
      <c r="F19" s="57"/>
      <c r="G19" s="44">
        <v>0</v>
      </c>
      <c r="H19" s="45">
        <v>0</v>
      </c>
      <c r="I19" s="45">
        <v>0</v>
      </c>
      <c r="J19" s="45">
        <v>0</v>
      </c>
      <c r="K19" s="57"/>
      <c r="L19" s="44">
        <v>0</v>
      </c>
      <c r="M19" s="45">
        <v>0</v>
      </c>
      <c r="N19" s="45">
        <v>0</v>
      </c>
      <c r="O19" s="47">
        <v>0</v>
      </c>
      <c r="P19" s="7"/>
      <c r="Q19" s="47">
        <v>0</v>
      </c>
      <c r="R19" s="47">
        <v>0</v>
      </c>
      <c r="S19" s="48">
        <v>0</v>
      </c>
      <c r="T19" s="74">
        <v>0</v>
      </c>
      <c r="U19" s="1"/>
      <c r="V19" s="46">
        <v>0</v>
      </c>
      <c r="W19" s="45">
        <v>0</v>
      </c>
      <c r="X19" s="48">
        <v>0</v>
      </c>
      <c r="Y19" s="74">
        <v>0</v>
      </c>
      <c r="AA19" s="46">
        <v>0</v>
      </c>
      <c r="AB19" s="47">
        <v>0</v>
      </c>
      <c r="AC19" s="48">
        <v>0</v>
      </c>
      <c r="AD19" s="683">
        <v>6</v>
      </c>
    </row>
    <row r="20" spans="1:30" ht="16" customHeight="1" x14ac:dyDescent="0.35">
      <c r="A20" s="38" t="s">
        <v>165</v>
      </c>
      <c r="B20" s="44">
        <v>0</v>
      </c>
      <c r="C20" s="45">
        <v>49867</v>
      </c>
      <c r="D20" s="45">
        <v>49867</v>
      </c>
      <c r="E20" s="47">
        <v>0</v>
      </c>
      <c r="F20" s="57"/>
      <c r="G20" s="44">
        <v>0</v>
      </c>
      <c r="H20" s="45">
        <v>0</v>
      </c>
      <c r="I20" s="45">
        <v>-460000</v>
      </c>
      <c r="J20" s="45">
        <v>0</v>
      </c>
      <c r="K20" s="57"/>
      <c r="L20" s="44">
        <v>0</v>
      </c>
      <c r="M20" s="45">
        <v>0</v>
      </c>
      <c r="N20" s="45">
        <v>0</v>
      </c>
      <c r="O20" s="47">
        <v>0</v>
      </c>
      <c r="P20" s="7"/>
      <c r="Q20" s="47">
        <v>0</v>
      </c>
      <c r="R20" s="47">
        <v>0</v>
      </c>
      <c r="S20" s="48">
        <v>0</v>
      </c>
      <c r="T20" s="74">
        <v>0</v>
      </c>
      <c r="U20" s="1"/>
      <c r="V20" s="46">
        <v>0</v>
      </c>
      <c r="W20" s="45">
        <v>0</v>
      </c>
      <c r="X20" s="48">
        <v>0</v>
      </c>
      <c r="Y20" s="74">
        <v>0</v>
      </c>
      <c r="AA20" s="46">
        <v>0</v>
      </c>
      <c r="AB20" s="47">
        <v>0</v>
      </c>
      <c r="AC20" s="47">
        <v>0</v>
      </c>
      <c r="AD20" s="683">
        <v>0</v>
      </c>
    </row>
    <row r="21" spans="1:30" ht="16" customHeight="1" x14ac:dyDescent="0.35">
      <c r="A21" s="38" t="s">
        <v>166</v>
      </c>
      <c r="B21" s="44">
        <v>0</v>
      </c>
      <c r="C21" s="45">
        <v>0</v>
      </c>
      <c r="D21" s="45">
        <v>0</v>
      </c>
      <c r="E21" s="47">
        <v>0</v>
      </c>
      <c r="F21" s="57"/>
      <c r="G21" s="44">
        <v>0</v>
      </c>
      <c r="H21" s="45">
        <v>0</v>
      </c>
      <c r="I21" s="45">
        <v>0</v>
      </c>
      <c r="J21" s="45">
        <v>0</v>
      </c>
      <c r="K21" s="57"/>
      <c r="L21" s="44">
        <v>0</v>
      </c>
      <c r="M21" s="45">
        <v>0</v>
      </c>
      <c r="N21" s="45">
        <v>0</v>
      </c>
      <c r="O21" s="47">
        <v>0</v>
      </c>
      <c r="P21" s="7"/>
      <c r="Q21" s="47">
        <v>356</v>
      </c>
      <c r="R21" s="47">
        <v>356</v>
      </c>
      <c r="S21" s="48">
        <v>356</v>
      </c>
      <c r="T21" s="74">
        <v>356</v>
      </c>
      <c r="U21" s="1"/>
      <c r="V21" s="46">
        <v>0</v>
      </c>
      <c r="W21" s="45">
        <v>0</v>
      </c>
      <c r="X21" s="48">
        <v>0</v>
      </c>
      <c r="Y21" s="74">
        <v>0</v>
      </c>
      <c r="AA21" s="46">
        <v>0</v>
      </c>
      <c r="AB21" s="47">
        <v>0</v>
      </c>
      <c r="AC21" s="47">
        <v>0</v>
      </c>
      <c r="AD21" s="683">
        <v>0</v>
      </c>
    </row>
    <row r="22" spans="1:30" ht="16" customHeight="1" x14ac:dyDescent="0.35">
      <c r="A22" s="38" t="s">
        <v>167</v>
      </c>
      <c r="B22" s="44">
        <v>0</v>
      </c>
      <c r="C22" s="45">
        <v>0</v>
      </c>
      <c r="D22" s="45">
        <v>0</v>
      </c>
      <c r="E22" s="47">
        <v>0</v>
      </c>
      <c r="F22" s="57"/>
      <c r="G22" s="44">
        <v>0</v>
      </c>
      <c r="H22" s="45">
        <v>0</v>
      </c>
      <c r="I22" s="45">
        <v>0</v>
      </c>
      <c r="J22" s="45">
        <v>0</v>
      </c>
      <c r="K22" s="57"/>
      <c r="L22" s="44">
        <v>0</v>
      </c>
      <c r="M22" s="45">
        <v>0</v>
      </c>
      <c r="N22" s="45">
        <v>0</v>
      </c>
      <c r="O22" s="47">
        <v>0</v>
      </c>
      <c r="P22" s="7"/>
      <c r="Q22" s="47">
        <v>0</v>
      </c>
      <c r="R22" s="47">
        <v>0</v>
      </c>
      <c r="S22" s="48">
        <v>0</v>
      </c>
      <c r="T22" s="74">
        <v>0</v>
      </c>
      <c r="U22" s="1"/>
      <c r="V22" s="46">
        <v>0</v>
      </c>
      <c r="W22" s="45">
        <v>0</v>
      </c>
      <c r="X22" s="48">
        <v>0</v>
      </c>
      <c r="Y22" s="74">
        <v>8655</v>
      </c>
      <c r="AA22" s="46">
        <v>0</v>
      </c>
      <c r="AB22" s="47">
        <v>0</v>
      </c>
      <c r="AC22" s="47">
        <v>0</v>
      </c>
      <c r="AD22" s="683">
        <v>0</v>
      </c>
    </row>
    <row r="23" spans="1:30" ht="16" customHeight="1" x14ac:dyDescent="0.35">
      <c r="A23" t="s">
        <v>168</v>
      </c>
      <c r="B23" s="44"/>
      <c r="C23" s="45"/>
      <c r="D23" s="45"/>
      <c r="E23" s="47"/>
      <c r="F23" s="57"/>
      <c r="G23" s="44"/>
      <c r="H23" s="45"/>
      <c r="I23" s="45"/>
      <c r="J23" s="45"/>
      <c r="K23" s="57"/>
      <c r="L23" s="44"/>
      <c r="M23" s="45">
        <v>148026</v>
      </c>
      <c r="N23" s="45">
        <v>148026</v>
      </c>
      <c r="O23" s="358">
        <v>148026</v>
      </c>
      <c r="P23" s="7"/>
      <c r="Q23" s="47">
        <v>0</v>
      </c>
      <c r="R23" s="47">
        <v>0</v>
      </c>
      <c r="S23" s="48">
        <v>0</v>
      </c>
      <c r="T23" s="74">
        <v>0</v>
      </c>
      <c r="U23" s="1"/>
      <c r="V23" s="46">
        <v>0</v>
      </c>
      <c r="W23" s="45">
        <v>0</v>
      </c>
      <c r="X23" s="48">
        <v>0</v>
      </c>
      <c r="Y23" s="74">
        <v>0</v>
      </c>
      <c r="AA23" s="46">
        <v>0</v>
      </c>
      <c r="AB23" s="47">
        <v>0</v>
      </c>
      <c r="AC23" s="47">
        <v>0</v>
      </c>
      <c r="AD23" s="683">
        <v>0</v>
      </c>
    </row>
    <row r="24" spans="1:30" ht="16" customHeight="1" x14ac:dyDescent="0.35">
      <c r="A24" s="38" t="s">
        <v>169</v>
      </c>
      <c r="B24" s="44">
        <v>-8969</v>
      </c>
      <c r="C24" s="45">
        <v>-19463</v>
      </c>
      <c r="D24" s="45">
        <v>-27519</v>
      </c>
      <c r="E24" s="47">
        <v>-37866</v>
      </c>
      <c r="F24" s="57"/>
      <c r="G24" s="44">
        <v>-7005</v>
      </c>
      <c r="H24" s="45">
        <v>-19262</v>
      </c>
      <c r="I24" s="45">
        <v>-36332</v>
      </c>
      <c r="J24" s="47">
        <v>-16820</v>
      </c>
      <c r="K24" s="57"/>
      <c r="L24" s="44">
        <v>-3985</v>
      </c>
      <c r="M24" s="45">
        <v>-7764</v>
      </c>
      <c r="N24" s="45">
        <v>-8902</v>
      </c>
      <c r="O24" s="47">
        <v>-12803</v>
      </c>
      <c r="P24" s="7"/>
      <c r="Q24" s="47">
        <v>0</v>
      </c>
      <c r="R24" s="47">
        <v>-1566</v>
      </c>
      <c r="S24" s="48">
        <v>-1634</v>
      </c>
      <c r="T24" s="74">
        <v>-1861</v>
      </c>
      <c r="U24" s="1"/>
      <c r="V24" s="46">
        <v>0</v>
      </c>
      <c r="W24" s="45">
        <v>-1</v>
      </c>
      <c r="X24" s="48">
        <v>-66</v>
      </c>
      <c r="Y24" s="74">
        <v>-645</v>
      </c>
      <c r="AA24" s="46">
        <v>-3</v>
      </c>
      <c r="AB24" s="45">
        <v>-3961</v>
      </c>
      <c r="AC24" s="48">
        <v>-5107</v>
      </c>
      <c r="AD24" s="683">
        <v>-6611</v>
      </c>
    </row>
    <row r="25" spans="1:30" ht="16" customHeight="1" x14ac:dyDescent="0.35">
      <c r="A25" s="38" t="s">
        <v>170</v>
      </c>
      <c r="B25" s="44">
        <v>0</v>
      </c>
      <c r="C25" s="45">
        <v>0</v>
      </c>
      <c r="D25" s="45">
        <v>0</v>
      </c>
      <c r="E25" s="47">
        <v>0</v>
      </c>
      <c r="F25" s="57"/>
      <c r="G25" s="44">
        <v>0</v>
      </c>
      <c r="H25" s="45">
        <v>0</v>
      </c>
      <c r="I25" s="45">
        <v>0</v>
      </c>
      <c r="J25" s="47">
        <v>-18400</v>
      </c>
      <c r="K25" s="57"/>
      <c r="L25" s="44">
        <v>-3560</v>
      </c>
      <c r="M25" s="45">
        <v>-4398</v>
      </c>
      <c r="N25" s="45">
        <v>-7860</v>
      </c>
      <c r="O25" s="47">
        <v>-9310</v>
      </c>
      <c r="P25" s="7"/>
      <c r="Q25" s="47">
        <v>-1460</v>
      </c>
      <c r="R25" s="47">
        <v>-9095</v>
      </c>
      <c r="S25" s="48">
        <v>-9216</v>
      </c>
      <c r="T25" s="74">
        <v>-22214</v>
      </c>
      <c r="U25" s="1"/>
      <c r="V25" s="46">
        <v>0</v>
      </c>
      <c r="W25" s="45">
        <v>-1951</v>
      </c>
      <c r="X25" s="48">
        <v>-9551</v>
      </c>
      <c r="Y25" s="74">
        <v>-9551</v>
      </c>
      <c r="AA25" s="46">
        <v>0</v>
      </c>
      <c r="AB25" s="45">
        <v>0</v>
      </c>
      <c r="AC25" s="48">
        <v>-7598</v>
      </c>
      <c r="AD25" s="683">
        <v>-7598</v>
      </c>
    </row>
    <row r="26" spans="1:30" ht="16" customHeight="1" x14ac:dyDescent="0.35">
      <c r="A26" s="38" t="s">
        <v>171</v>
      </c>
      <c r="B26" s="44">
        <v>0</v>
      </c>
      <c r="C26" s="45"/>
      <c r="D26" s="45"/>
      <c r="E26" s="47">
        <v>2810</v>
      </c>
      <c r="F26" s="57"/>
      <c r="G26" s="44">
        <v>0</v>
      </c>
      <c r="H26" s="45">
        <v>0</v>
      </c>
      <c r="I26" s="45">
        <v>0</v>
      </c>
      <c r="J26" s="45">
        <v>0</v>
      </c>
      <c r="K26" s="57"/>
      <c r="L26" s="44">
        <v>0</v>
      </c>
      <c r="M26" s="45">
        <v>0</v>
      </c>
      <c r="N26" s="45">
        <v>0</v>
      </c>
      <c r="O26" s="47">
        <v>0</v>
      </c>
      <c r="P26" s="7"/>
      <c r="Q26" s="47">
        <v>0</v>
      </c>
      <c r="R26" s="47">
        <v>0</v>
      </c>
      <c r="S26" s="48">
        <v>0</v>
      </c>
      <c r="T26" s="74">
        <v>0</v>
      </c>
      <c r="U26" s="1"/>
      <c r="V26" s="46">
        <v>0</v>
      </c>
      <c r="W26" s="45">
        <v>0</v>
      </c>
      <c r="X26" s="48">
        <v>0</v>
      </c>
      <c r="Y26" s="74">
        <v>0</v>
      </c>
      <c r="AA26" s="46">
        <v>0</v>
      </c>
      <c r="AB26" s="45">
        <v>2800</v>
      </c>
      <c r="AC26" s="48">
        <v>7915</v>
      </c>
      <c r="AD26" s="683">
        <v>7915</v>
      </c>
    </row>
    <row r="27" spans="1:30" ht="16" customHeight="1" x14ac:dyDescent="0.35">
      <c r="A27" s="38" t="s">
        <v>172</v>
      </c>
      <c r="B27" s="44"/>
      <c r="C27" s="45"/>
      <c r="D27" s="45"/>
      <c r="E27" s="47"/>
      <c r="F27" s="57"/>
      <c r="G27" s="44"/>
      <c r="H27" s="45"/>
      <c r="I27" s="45"/>
      <c r="J27" s="45"/>
      <c r="K27" s="57"/>
      <c r="L27" s="44"/>
      <c r="M27" s="45"/>
      <c r="N27" s="45"/>
      <c r="O27" s="47"/>
      <c r="P27" s="7"/>
      <c r="Q27" s="47"/>
      <c r="R27" s="47"/>
      <c r="S27" s="48"/>
      <c r="T27" s="74"/>
      <c r="U27" s="1"/>
      <c r="V27" s="46"/>
      <c r="W27" s="45"/>
      <c r="X27" s="48"/>
      <c r="Y27" s="74"/>
      <c r="AA27" s="46"/>
      <c r="AB27" s="45">
        <v>386202</v>
      </c>
      <c r="AC27" s="48">
        <v>386202</v>
      </c>
      <c r="AD27" s="683">
        <v>386202</v>
      </c>
    </row>
    <row r="28" spans="1:30" ht="16" customHeight="1" x14ac:dyDescent="0.35">
      <c r="A28" s="38" t="s">
        <v>173</v>
      </c>
      <c r="B28" s="44">
        <v>-3468</v>
      </c>
      <c r="C28" s="45">
        <v>-3468</v>
      </c>
      <c r="D28" s="45">
        <v>-6077</v>
      </c>
      <c r="E28" s="47">
        <v>-18861</v>
      </c>
      <c r="F28" s="57"/>
      <c r="G28" s="44">
        <v>-30000</v>
      </c>
      <c r="H28" s="45">
        <v>-32784</v>
      </c>
      <c r="I28" s="45">
        <v>-36827</v>
      </c>
      <c r="J28" s="47">
        <v>-36824</v>
      </c>
      <c r="K28" s="57"/>
      <c r="L28" s="44">
        <v>-1000</v>
      </c>
      <c r="M28" s="45">
        <v>-1000</v>
      </c>
      <c r="N28" s="45">
        <v>-1000</v>
      </c>
      <c r="O28" s="47">
        <v>-1000</v>
      </c>
      <c r="P28" s="7"/>
      <c r="Q28" s="47">
        <v>-500</v>
      </c>
      <c r="R28" s="47">
        <v>3000</v>
      </c>
      <c r="S28" s="48">
        <v>8698</v>
      </c>
      <c r="T28" s="74">
        <v>8698</v>
      </c>
      <c r="U28" s="1"/>
      <c r="V28" s="46">
        <v>0</v>
      </c>
      <c r="W28" s="45">
        <v>5425</v>
      </c>
      <c r="X28" s="48">
        <v>5425</v>
      </c>
      <c r="Y28" s="74">
        <v>11250</v>
      </c>
      <c r="AA28" s="46">
        <v>0</v>
      </c>
      <c r="AB28" s="45">
        <v>0</v>
      </c>
      <c r="AC28" s="48">
        <v>5000</v>
      </c>
      <c r="AD28" s="683">
        <v>10000</v>
      </c>
    </row>
    <row r="29" spans="1:30" ht="16" customHeight="1" x14ac:dyDescent="0.35">
      <c r="A29" t="s">
        <v>174</v>
      </c>
      <c r="B29" s="44"/>
      <c r="C29" s="45"/>
      <c r="D29" s="45"/>
      <c r="E29" s="45"/>
      <c r="F29" s="57"/>
      <c r="G29" s="44"/>
      <c r="H29" s="45"/>
      <c r="I29" s="45"/>
      <c r="J29" s="45"/>
      <c r="K29" s="57"/>
      <c r="L29" s="44"/>
      <c r="M29" s="45"/>
      <c r="N29" s="45">
        <v>-2600</v>
      </c>
      <c r="O29" s="45">
        <v>-2600</v>
      </c>
      <c r="P29" s="7"/>
      <c r="Q29" s="45">
        <v>0</v>
      </c>
      <c r="R29" s="45">
        <v>0</v>
      </c>
      <c r="S29" s="48">
        <v>0</v>
      </c>
      <c r="T29" s="74">
        <v>0</v>
      </c>
      <c r="U29" s="1"/>
      <c r="V29" s="46">
        <v>0</v>
      </c>
      <c r="W29" s="45">
        <v>0</v>
      </c>
      <c r="X29" s="48">
        <v>0</v>
      </c>
      <c r="Y29" s="74">
        <v>0</v>
      </c>
      <c r="AA29" s="46">
        <v>0</v>
      </c>
      <c r="AB29" s="45">
        <v>0</v>
      </c>
      <c r="AC29" s="48">
        <v>0</v>
      </c>
      <c r="AD29" s="683">
        <v>5286</v>
      </c>
    </row>
    <row r="30" spans="1:30" ht="16" customHeight="1" x14ac:dyDescent="0.35">
      <c r="A30" s="38" t="s">
        <v>175</v>
      </c>
      <c r="B30" s="44">
        <v>0</v>
      </c>
      <c r="C30" s="45">
        <v>-205729</v>
      </c>
      <c r="D30" s="45">
        <v>0</v>
      </c>
      <c r="E30" s="47">
        <v>0</v>
      </c>
      <c r="F30" s="57"/>
      <c r="G30" s="44">
        <v>0</v>
      </c>
      <c r="H30" s="45">
        <v>0</v>
      </c>
      <c r="I30" s="45">
        <v>0</v>
      </c>
      <c r="J30" s="45">
        <v>0</v>
      </c>
      <c r="K30" s="57"/>
      <c r="L30" s="44">
        <v>0</v>
      </c>
      <c r="M30" s="45">
        <v>0</v>
      </c>
      <c r="N30" s="45">
        <v>0</v>
      </c>
      <c r="O30" s="47">
        <v>0</v>
      </c>
      <c r="P30" s="7"/>
      <c r="Q30" s="47">
        <v>0</v>
      </c>
      <c r="R30" s="47">
        <v>0</v>
      </c>
      <c r="S30" s="48">
        <v>0</v>
      </c>
      <c r="T30" s="74">
        <v>0</v>
      </c>
      <c r="U30" s="1"/>
      <c r="V30" s="46">
        <v>0</v>
      </c>
      <c r="W30" s="45">
        <v>0</v>
      </c>
      <c r="X30" s="48">
        <v>0</v>
      </c>
      <c r="Y30" s="74">
        <v>0</v>
      </c>
      <c r="AA30" s="46">
        <v>0</v>
      </c>
      <c r="AB30" s="45">
        <v>0</v>
      </c>
      <c r="AC30" s="47">
        <v>0</v>
      </c>
      <c r="AD30" s="683">
        <v>0</v>
      </c>
    </row>
    <row r="31" spans="1:30" ht="16" customHeight="1" x14ac:dyDescent="0.35">
      <c r="A31" t="s">
        <v>176</v>
      </c>
      <c r="B31" s="44">
        <v>-4500</v>
      </c>
      <c r="C31" s="45">
        <v>-4500</v>
      </c>
      <c r="D31" s="45">
        <v>0</v>
      </c>
      <c r="E31" s="47">
        <v>0</v>
      </c>
      <c r="F31" s="57"/>
      <c r="G31" s="44">
        <v>0</v>
      </c>
      <c r="H31" s="357">
        <v>-18808</v>
      </c>
      <c r="I31" s="45">
        <v>0</v>
      </c>
      <c r="J31" s="45">
        <v>0</v>
      </c>
      <c r="K31" s="57"/>
      <c r="L31" s="44">
        <v>0</v>
      </c>
      <c r="M31" s="45">
        <v>0</v>
      </c>
      <c r="N31" s="45">
        <v>0</v>
      </c>
      <c r="O31" s="47">
        <v>0</v>
      </c>
      <c r="P31" s="7"/>
      <c r="Q31" s="47">
        <v>0</v>
      </c>
      <c r="R31" s="47">
        <v>0</v>
      </c>
      <c r="S31" s="48">
        <v>0</v>
      </c>
      <c r="T31" s="74">
        <v>0</v>
      </c>
      <c r="U31" s="1"/>
      <c r="V31" s="46">
        <v>0</v>
      </c>
      <c r="W31" s="45">
        <v>0</v>
      </c>
      <c r="X31" s="48">
        <v>0</v>
      </c>
      <c r="Y31" s="74">
        <v>0</v>
      </c>
      <c r="AA31" s="46">
        <v>0</v>
      </c>
      <c r="AB31" s="45">
        <v>0</v>
      </c>
      <c r="AC31" s="47">
        <v>0</v>
      </c>
      <c r="AD31" s="683">
        <v>0</v>
      </c>
    </row>
    <row r="32" spans="1:30" ht="16" customHeight="1" x14ac:dyDescent="0.35">
      <c r="A32" s="38" t="s">
        <v>177</v>
      </c>
      <c r="B32" s="44">
        <v>0</v>
      </c>
      <c r="C32" s="45">
        <v>0</v>
      </c>
      <c r="D32" s="45">
        <v>2000</v>
      </c>
      <c r="E32" s="47">
        <v>2000</v>
      </c>
      <c r="F32" s="57"/>
      <c r="G32" s="44">
        <v>0</v>
      </c>
      <c r="H32" s="45">
        <v>4500</v>
      </c>
      <c r="I32" s="45">
        <v>4500</v>
      </c>
      <c r="J32" s="47">
        <v>4500</v>
      </c>
      <c r="K32" s="57"/>
      <c r="L32" s="44">
        <v>0</v>
      </c>
      <c r="M32" s="45">
        <v>0</v>
      </c>
      <c r="N32" s="45">
        <v>5000</v>
      </c>
      <c r="O32" s="47">
        <v>5000</v>
      </c>
      <c r="P32" s="7"/>
      <c r="Q32" s="47">
        <v>0</v>
      </c>
      <c r="R32" s="47">
        <v>0</v>
      </c>
      <c r="S32" s="48">
        <v>0</v>
      </c>
      <c r="T32" s="74">
        <v>0</v>
      </c>
      <c r="U32" s="1"/>
      <c r="V32" s="46">
        <v>0</v>
      </c>
      <c r="W32" s="45">
        <v>0</v>
      </c>
      <c r="X32" s="48">
        <v>0</v>
      </c>
      <c r="Y32" s="74">
        <v>0</v>
      </c>
      <c r="AA32" s="46">
        <v>0</v>
      </c>
      <c r="AB32" s="45">
        <v>0</v>
      </c>
      <c r="AC32" s="48">
        <v>0</v>
      </c>
      <c r="AD32" s="683">
        <v>0</v>
      </c>
    </row>
    <row r="33" spans="1:30" ht="16" customHeight="1" x14ac:dyDescent="0.35">
      <c r="A33" s="38" t="s">
        <v>178</v>
      </c>
      <c r="B33" s="44">
        <v>0</v>
      </c>
      <c r="C33" s="45"/>
      <c r="D33" s="45">
        <v>10000</v>
      </c>
      <c r="E33" s="47">
        <v>10000</v>
      </c>
      <c r="F33" s="57"/>
      <c r="G33" s="44">
        <v>0</v>
      </c>
      <c r="H33" s="45">
        <v>0</v>
      </c>
      <c r="I33" s="45">
        <v>0</v>
      </c>
      <c r="J33" s="47">
        <v>0</v>
      </c>
      <c r="K33" s="57"/>
      <c r="L33" s="44">
        <v>0</v>
      </c>
      <c r="M33" s="45">
        <v>0</v>
      </c>
      <c r="N33" s="45">
        <v>0</v>
      </c>
      <c r="O33" s="47">
        <v>0</v>
      </c>
      <c r="P33" s="7"/>
      <c r="Q33" s="47">
        <v>0</v>
      </c>
      <c r="R33" s="47">
        <v>0</v>
      </c>
      <c r="S33" s="48">
        <v>0</v>
      </c>
      <c r="T33" s="74">
        <v>0</v>
      </c>
      <c r="U33" s="1"/>
      <c r="V33" s="46">
        <v>0</v>
      </c>
      <c r="W33" s="45">
        <v>0</v>
      </c>
      <c r="X33" s="48">
        <v>0</v>
      </c>
      <c r="Y33" s="74">
        <v>0</v>
      </c>
      <c r="AA33" s="46">
        <v>0</v>
      </c>
      <c r="AB33" s="45">
        <v>0</v>
      </c>
      <c r="AC33" s="48">
        <v>0</v>
      </c>
      <c r="AD33" s="683">
        <v>0</v>
      </c>
    </row>
    <row r="34" spans="1:30" ht="16" customHeight="1" x14ac:dyDescent="0.35">
      <c r="A34" s="38" t="s">
        <v>179</v>
      </c>
      <c r="B34" s="44"/>
      <c r="C34" s="45"/>
      <c r="D34" s="45"/>
      <c r="E34" s="47"/>
      <c r="F34" s="57"/>
      <c r="G34" s="44"/>
      <c r="H34" s="45"/>
      <c r="I34" s="45"/>
      <c r="J34" s="358">
        <v>12785</v>
      </c>
      <c r="K34" s="57"/>
      <c r="L34" s="44">
        <v>0</v>
      </c>
      <c r="M34" s="45">
        <v>0</v>
      </c>
      <c r="N34" s="45">
        <v>0</v>
      </c>
      <c r="O34" s="47">
        <v>0</v>
      </c>
      <c r="P34" s="7"/>
      <c r="Q34" s="47">
        <v>0</v>
      </c>
      <c r="R34" s="47">
        <v>0</v>
      </c>
      <c r="S34" s="48">
        <v>0</v>
      </c>
      <c r="T34" s="74">
        <v>0</v>
      </c>
      <c r="U34" s="1"/>
      <c r="V34" s="46">
        <v>0</v>
      </c>
      <c r="W34" s="45">
        <v>0</v>
      </c>
      <c r="X34" s="48">
        <v>0</v>
      </c>
      <c r="Y34" s="74">
        <v>0</v>
      </c>
      <c r="AA34" s="46">
        <v>0</v>
      </c>
      <c r="AB34" s="45">
        <v>0</v>
      </c>
      <c r="AC34" s="48">
        <v>0</v>
      </c>
      <c r="AD34" s="683">
        <v>0</v>
      </c>
    </row>
    <row r="35" spans="1:30" ht="16" customHeight="1" x14ac:dyDescent="0.35">
      <c r="A35" s="38" t="s">
        <v>180</v>
      </c>
      <c r="B35" s="44">
        <v>0</v>
      </c>
      <c r="C35" s="45"/>
      <c r="D35" s="45">
        <v>-211835</v>
      </c>
      <c r="E35" s="47">
        <v>-214074</v>
      </c>
      <c r="F35" s="57"/>
      <c r="G35" s="44">
        <v>0</v>
      </c>
      <c r="H35" s="45">
        <v>0</v>
      </c>
      <c r="I35" s="45">
        <v>0</v>
      </c>
      <c r="J35" s="47">
        <v>0</v>
      </c>
      <c r="K35" s="57"/>
      <c r="L35" s="44">
        <v>0</v>
      </c>
      <c r="M35" s="45">
        <v>0</v>
      </c>
      <c r="N35" s="45">
        <v>0</v>
      </c>
      <c r="O35" s="47">
        <v>0</v>
      </c>
      <c r="P35" s="7"/>
      <c r="Q35" s="47">
        <v>0</v>
      </c>
      <c r="R35" s="47">
        <v>0</v>
      </c>
      <c r="S35" s="48">
        <v>0</v>
      </c>
      <c r="T35" s="74">
        <v>0</v>
      </c>
      <c r="U35" s="1"/>
      <c r="V35" s="46">
        <v>0</v>
      </c>
      <c r="W35" s="45">
        <v>0</v>
      </c>
      <c r="X35" s="48">
        <v>0</v>
      </c>
      <c r="Y35" s="74">
        <v>0</v>
      </c>
      <c r="AA35" s="46">
        <v>0</v>
      </c>
      <c r="AB35" s="45">
        <v>0</v>
      </c>
      <c r="AC35" s="48">
        <v>0</v>
      </c>
      <c r="AD35" s="683">
        <v>0</v>
      </c>
    </row>
    <row r="36" spans="1:30" ht="16" customHeight="1" x14ac:dyDescent="0.35">
      <c r="A36" s="38" t="s">
        <v>181</v>
      </c>
      <c r="B36" s="44">
        <v>0</v>
      </c>
      <c r="C36" s="45">
        <v>0</v>
      </c>
      <c r="D36" s="45">
        <v>0</v>
      </c>
      <c r="E36" s="47">
        <v>0</v>
      </c>
      <c r="F36" s="57"/>
      <c r="G36" s="44">
        <v>0</v>
      </c>
      <c r="H36" s="45">
        <v>0</v>
      </c>
      <c r="I36" s="45">
        <v>0</v>
      </c>
      <c r="J36" s="45">
        <v>0</v>
      </c>
      <c r="K36" s="57"/>
      <c r="L36" s="44">
        <v>0</v>
      </c>
      <c r="M36" s="45">
        <v>0</v>
      </c>
      <c r="N36" s="45">
        <v>0</v>
      </c>
      <c r="O36" s="47">
        <v>0</v>
      </c>
      <c r="P36" s="7"/>
      <c r="Q36" s="47">
        <v>0</v>
      </c>
      <c r="R36" s="47">
        <v>6400</v>
      </c>
      <c r="S36" s="48">
        <v>6400</v>
      </c>
      <c r="T36" s="74">
        <v>6400</v>
      </c>
      <c r="U36" s="1"/>
      <c r="V36" s="46">
        <v>0</v>
      </c>
      <c r="W36" s="45">
        <v>0</v>
      </c>
      <c r="X36" s="48">
        <v>0</v>
      </c>
      <c r="Y36" s="74">
        <v>0</v>
      </c>
      <c r="AA36" s="46">
        <v>0</v>
      </c>
      <c r="AB36" s="45">
        <v>0</v>
      </c>
      <c r="AC36" s="47">
        <v>0</v>
      </c>
      <c r="AD36" s="683">
        <v>0</v>
      </c>
    </row>
    <row r="37" spans="1:30" ht="16" customHeight="1" x14ac:dyDescent="0.35">
      <c r="A37" s="38" t="s">
        <v>182</v>
      </c>
      <c r="B37" s="44">
        <v>0</v>
      </c>
      <c r="C37" s="45">
        <v>0</v>
      </c>
      <c r="D37" s="45">
        <v>0</v>
      </c>
      <c r="E37" s="47">
        <v>0</v>
      </c>
      <c r="F37" s="57"/>
      <c r="G37" s="44">
        <v>0</v>
      </c>
      <c r="H37" s="45">
        <v>0</v>
      </c>
      <c r="I37" s="45">
        <v>0</v>
      </c>
      <c r="J37" s="45">
        <v>0</v>
      </c>
      <c r="K37" s="57"/>
      <c r="L37" s="44">
        <v>0</v>
      </c>
      <c r="M37" s="45">
        <v>0</v>
      </c>
      <c r="N37" s="45">
        <v>-900</v>
      </c>
      <c r="O37" s="47">
        <v>-900</v>
      </c>
      <c r="P37" s="7"/>
      <c r="Q37" s="47">
        <v>0</v>
      </c>
      <c r="R37" s="47">
        <v>-900</v>
      </c>
      <c r="S37" s="48">
        <v>-900</v>
      </c>
      <c r="T37" s="74">
        <v>-900</v>
      </c>
      <c r="U37" s="1"/>
      <c r="V37" s="46">
        <v>0</v>
      </c>
      <c r="W37" s="45">
        <v>0</v>
      </c>
      <c r="X37" s="48">
        <v>0</v>
      </c>
      <c r="Y37" s="74">
        <v>-1725</v>
      </c>
      <c r="AA37" s="46">
        <v>0</v>
      </c>
      <c r="AB37" s="45">
        <v>-1290</v>
      </c>
      <c r="AC37" s="48">
        <v>-1290</v>
      </c>
      <c r="AD37" s="683">
        <v>-1290</v>
      </c>
    </row>
    <row r="38" spans="1:30" ht="16" customHeight="1" x14ac:dyDescent="0.35">
      <c r="A38" s="38" t="s">
        <v>183</v>
      </c>
      <c r="B38" s="44">
        <v>0</v>
      </c>
      <c r="C38" s="45">
        <v>0</v>
      </c>
      <c r="D38" s="45">
        <v>-45000</v>
      </c>
      <c r="E38" s="47">
        <v>-45000</v>
      </c>
      <c r="F38" s="57"/>
      <c r="G38" s="44">
        <v>0</v>
      </c>
      <c r="H38" s="45">
        <v>0</v>
      </c>
      <c r="I38" s="45">
        <v>-27308</v>
      </c>
      <c r="J38" s="47">
        <v>-28300</v>
      </c>
      <c r="K38" s="57"/>
      <c r="L38" s="44">
        <v>-180155</v>
      </c>
      <c r="M38" s="357">
        <v>-198918</v>
      </c>
      <c r="N38" s="45">
        <v>-198918</v>
      </c>
      <c r="O38" s="47">
        <v>-546118</v>
      </c>
      <c r="P38" s="7"/>
      <c r="Q38" s="47">
        <v>-32000</v>
      </c>
      <c r="R38" s="47">
        <v>-32000</v>
      </c>
      <c r="S38" s="48">
        <v>-70414</v>
      </c>
      <c r="T38" s="74">
        <v>-80892</v>
      </c>
      <c r="U38" s="1"/>
      <c r="V38" s="46">
        <v>-39596</v>
      </c>
      <c r="W38" s="45">
        <v>-55096</v>
      </c>
      <c r="X38" s="48">
        <v>-23534</v>
      </c>
      <c r="Y38" s="74">
        <v>-33742</v>
      </c>
      <c r="AA38" s="46">
        <v>-179371</v>
      </c>
      <c r="AB38" s="45">
        <v>-179371</v>
      </c>
      <c r="AC38" s="48">
        <v>-182743</v>
      </c>
      <c r="AD38" s="683">
        <v>-182743</v>
      </c>
    </row>
    <row r="39" spans="1:30" ht="16" customHeight="1" x14ac:dyDescent="0.35">
      <c r="A39" s="38" t="s">
        <v>184</v>
      </c>
      <c r="B39" s="44"/>
      <c r="C39" s="45"/>
      <c r="D39" s="45"/>
      <c r="E39" s="47"/>
      <c r="F39" s="57"/>
      <c r="G39" s="44"/>
      <c r="H39" s="45"/>
      <c r="I39" s="45">
        <v>-5000</v>
      </c>
      <c r="J39" s="47">
        <v>-5000</v>
      </c>
      <c r="K39" s="57"/>
      <c r="L39" s="44">
        <v>0</v>
      </c>
      <c r="M39" s="45">
        <v>0</v>
      </c>
      <c r="N39" s="45">
        <v>0</v>
      </c>
      <c r="O39" s="47">
        <v>0</v>
      </c>
      <c r="P39" s="7"/>
      <c r="Q39" s="47">
        <v>0</v>
      </c>
      <c r="R39" s="47">
        <v>0</v>
      </c>
      <c r="S39" s="48">
        <v>0</v>
      </c>
      <c r="T39" s="74">
        <v>0</v>
      </c>
      <c r="U39" s="7"/>
      <c r="V39" s="46">
        <v>0</v>
      </c>
      <c r="W39" s="45">
        <v>0</v>
      </c>
      <c r="X39" s="48">
        <v>0</v>
      </c>
      <c r="Y39" s="74">
        <v>0</v>
      </c>
      <c r="AA39" s="46">
        <v>0</v>
      </c>
      <c r="AB39" s="45">
        <v>0</v>
      </c>
      <c r="AC39" s="48">
        <v>0</v>
      </c>
      <c r="AD39" s="683">
        <v>0</v>
      </c>
    </row>
    <row r="40" spans="1:30" ht="16" customHeight="1" x14ac:dyDescent="0.35">
      <c r="A40" s="38" t="s">
        <v>185</v>
      </c>
      <c r="B40" s="44">
        <v>-300000</v>
      </c>
      <c r="C40" s="45"/>
      <c r="D40" s="45"/>
      <c r="E40" s="47">
        <v>51300</v>
      </c>
      <c r="F40" s="57"/>
      <c r="G40" s="44">
        <v>0</v>
      </c>
      <c r="H40" s="45">
        <v>-596000</v>
      </c>
      <c r="I40" s="45">
        <v>0</v>
      </c>
      <c r="J40" s="45">
        <v>-209421</v>
      </c>
      <c r="K40" s="57"/>
      <c r="L40" s="44">
        <v>-273971</v>
      </c>
      <c r="M40" s="45">
        <v>65029</v>
      </c>
      <c r="N40" s="45">
        <v>-84971</v>
      </c>
      <c r="O40" s="47">
        <v>216736</v>
      </c>
      <c r="P40" s="7"/>
      <c r="Q40" s="47">
        <v>0</v>
      </c>
      <c r="R40" s="47">
        <v>0</v>
      </c>
      <c r="S40" s="48">
        <v>0</v>
      </c>
      <c r="T40" s="74">
        <v>0</v>
      </c>
      <c r="U40" s="239"/>
      <c r="V40" s="46">
        <v>0</v>
      </c>
      <c r="W40" s="45">
        <v>0</v>
      </c>
      <c r="X40" s="48">
        <v>0</v>
      </c>
      <c r="Y40" s="74">
        <v>0</v>
      </c>
      <c r="AA40" s="46">
        <v>93183</v>
      </c>
      <c r="AB40" s="45">
        <v>53611</v>
      </c>
      <c r="AC40" s="48">
        <v>-266915</v>
      </c>
      <c r="AD40" s="683">
        <v>-174560</v>
      </c>
    </row>
    <row r="41" spans="1:30" ht="16" customHeight="1" x14ac:dyDescent="0.35">
      <c r="A41" s="38" t="s">
        <v>186</v>
      </c>
      <c r="B41" s="44">
        <v>0</v>
      </c>
      <c r="C41" s="45">
        <v>0</v>
      </c>
      <c r="D41" s="45">
        <v>0</v>
      </c>
      <c r="E41" s="47">
        <v>0</v>
      </c>
      <c r="F41" s="57"/>
      <c r="G41" s="44">
        <v>0</v>
      </c>
      <c r="H41" s="45">
        <v>0</v>
      </c>
      <c r="I41" s="45">
        <v>0</v>
      </c>
      <c r="J41" s="45">
        <v>0</v>
      </c>
      <c r="K41" s="57"/>
      <c r="L41" s="44">
        <v>0</v>
      </c>
      <c r="M41" s="45">
        <v>0</v>
      </c>
      <c r="N41" s="45">
        <v>0</v>
      </c>
      <c r="O41" s="47">
        <v>0</v>
      </c>
      <c r="P41" s="7"/>
      <c r="Q41" s="47">
        <v>0</v>
      </c>
      <c r="R41" s="47">
        <v>137</v>
      </c>
      <c r="S41" s="48">
        <v>5138</v>
      </c>
      <c r="T41" s="74">
        <v>-40000</v>
      </c>
      <c r="U41" s="1"/>
      <c r="V41" s="46">
        <v>-112000</v>
      </c>
      <c r="W41" s="45">
        <v>71830</v>
      </c>
      <c r="X41" s="48">
        <v>73373</v>
      </c>
      <c r="Y41" s="74">
        <v>-15977</v>
      </c>
      <c r="AA41" s="46">
        <v>0</v>
      </c>
      <c r="AB41" s="45">
        <v>0</v>
      </c>
      <c r="AC41" s="47">
        <v>0</v>
      </c>
      <c r="AD41" s="684">
        <v>0</v>
      </c>
    </row>
    <row r="42" spans="1:30" ht="16" customHeight="1" x14ac:dyDescent="0.35">
      <c r="A42" s="374" t="s">
        <v>187</v>
      </c>
      <c r="B42" s="372">
        <v>-316937</v>
      </c>
      <c r="C42" s="372">
        <v>-168293</v>
      </c>
      <c r="D42" s="372">
        <v>-213564</v>
      </c>
      <c r="E42" s="372">
        <v>-219691</v>
      </c>
      <c r="F42" s="60"/>
      <c r="G42" s="372">
        <v>-37005</v>
      </c>
      <c r="H42" s="372">
        <v>-661854</v>
      </c>
      <c r="I42" s="372">
        <v>-560467</v>
      </c>
      <c r="J42" s="372">
        <v>-296980</v>
      </c>
      <c r="K42" s="60"/>
      <c r="L42" s="372">
        <v>-462671</v>
      </c>
      <c r="M42" s="372">
        <v>1975</v>
      </c>
      <c r="N42" s="372">
        <v>-81125</v>
      </c>
      <c r="O42" s="372">
        <v>-99569</v>
      </c>
      <c r="P42" s="7"/>
      <c r="Q42" s="372">
        <v>-33604</v>
      </c>
      <c r="R42" s="372">
        <v>-2668</v>
      </c>
      <c r="S42" s="372">
        <v>-30572</v>
      </c>
      <c r="T42" s="373">
        <v>-99413</v>
      </c>
      <c r="U42" s="1"/>
      <c r="V42" s="371">
        <v>-151596</v>
      </c>
      <c r="W42" s="372">
        <v>21207</v>
      </c>
      <c r="X42" s="372">
        <v>81647</v>
      </c>
      <c r="Y42" s="373">
        <v>-5735</v>
      </c>
      <c r="AA42" s="371">
        <v>-86191</v>
      </c>
      <c r="AB42" s="372">
        <v>257991</v>
      </c>
      <c r="AC42" s="372">
        <v>-58036</v>
      </c>
      <c r="AD42" s="373">
        <v>43107</v>
      </c>
    </row>
    <row r="43" spans="1:30" ht="16" customHeight="1" x14ac:dyDescent="0.35">
      <c r="A43" s="39"/>
      <c r="B43" s="41"/>
      <c r="C43" s="42"/>
      <c r="D43" s="42"/>
      <c r="E43" s="1"/>
      <c r="F43" s="58"/>
      <c r="G43" s="41"/>
      <c r="H43" s="42"/>
      <c r="I43" s="42"/>
      <c r="J43" s="1"/>
      <c r="K43" s="58"/>
      <c r="L43" s="41"/>
      <c r="M43" s="42"/>
      <c r="N43" s="42"/>
      <c r="O43" s="4"/>
      <c r="P43" s="7"/>
      <c r="Q43" s="1"/>
      <c r="R43" s="1"/>
      <c r="S43" s="13"/>
      <c r="T43" s="75" t="s">
        <v>119</v>
      </c>
      <c r="U43" s="1"/>
      <c r="V43" s="43"/>
      <c r="W43" s="1"/>
      <c r="X43" s="13"/>
      <c r="Y43" s="77"/>
      <c r="AA43" s="43"/>
      <c r="AB43" s="1"/>
      <c r="AC43" s="13"/>
      <c r="AD43" s="77"/>
    </row>
    <row r="44" spans="1:30" ht="16" customHeight="1" x14ac:dyDescent="0.35">
      <c r="A44" s="37" t="s">
        <v>188</v>
      </c>
      <c r="B44" s="41"/>
      <c r="C44" s="42"/>
      <c r="D44" s="42"/>
      <c r="E44" s="1"/>
      <c r="F44" s="56"/>
      <c r="G44" s="41"/>
      <c r="H44" s="42"/>
      <c r="I44" s="42"/>
      <c r="J44" s="1"/>
      <c r="K44" s="56"/>
      <c r="L44" s="41"/>
      <c r="M44" s="42"/>
      <c r="N44" s="42"/>
      <c r="O44" s="4"/>
      <c r="P44" s="7"/>
      <c r="Q44" s="1"/>
      <c r="R44" s="1"/>
      <c r="S44" s="13"/>
      <c r="T44" s="75"/>
      <c r="U44" s="1"/>
      <c r="V44" s="43"/>
      <c r="W44" s="1"/>
      <c r="X44" s="13"/>
      <c r="Y44" s="78"/>
      <c r="AA44" s="43"/>
      <c r="AB44" s="1"/>
      <c r="AC44" s="13"/>
      <c r="AD44" s="78"/>
    </row>
    <row r="45" spans="1:30" ht="16" customHeight="1" x14ac:dyDescent="0.35">
      <c r="A45" s="38" t="s">
        <v>189</v>
      </c>
      <c r="B45" s="45">
        <v>225334</v>
      </c>
      <c r="C45" s="45">
        <v>556384</v>
      </c>
      <c r="D45" s="45">
        <v>752692</v>
      </c>
      <c r="E45" s="45">
        <v>990502</v>
      </c>
      <c r="F45" s="57"/>
      <c r="G45" s="44">
        <v>137628</v>
      </c>
      <c r="H45" s="45">
        <v>315505</v>
      </c>
      <c r="I45" s="45">
        <v>401456</v>
      </c>
      <c r="J45" s="45">
        <v>537784</v>
      </c>
      <c r="K45" s="57"/>
      <c r="L45" s="44">
        <v>63110</v>
      </c>
      <c r="M45" s="45">
        <v>74822</v>
      </c>
      <c r="N45" s="45">
        <v>79248</v>
      </c>
      <c r="O45" s="4">
        <v>484696</v>
      </c>
      <c r="P45" s="7"/>
      <c r="Q45" s="4">
        <v>148209</v>
      </c>
      <c r="R45" s="4">
        <v>543170</v>
      </c>
      <c r="S45" s="8">
        <v>896126</v>
      </c>
      <c r="T45" s="298">
        <v>1502019</v>
      </c>
      <c r="U45" s="1"/>
      <c r="V45" s="300">
        <v>120961</v>
      </c>
      <c r="W45" s="4">
        <v>522077</v>
      </c>
      <c r="X45" s="8">
        <v>861537</v>
      </c>
      <c r="Y45" s="302">
        <v>921308</v>
      </c>
      <c r="AA45" s="300">
        <v>69219</v>
      </c>
      <c r="AB45" s="4">
        <v>575586</v>
      </c>
      <c r="AC45" s="8">
        <v>604233</v>
      </c>
      <c r="AD45" s="302">
        <v>641064</v>
      </c>
    </row>
    <row r="46" spans="1:30" ht="16" customHeight="1" x14ac:dyDescent="0.35">
      <c r="A46" s="38" t="s">
        <v>190</v>
      </c>
      <c r="B46" s="45">
        <v>300000</v>
      </c>
      <c r="C46" s="45">
        <v>300000</v>
      </c>
      <c r="D46" s="45">
        <v>300000</v>
      </c>
      <c r="E46" s="45">
        <v>300000</v>
      </c>
      <c r="F46" s="57"/>
      <c r="G46" s="44">
        <v>0</v>
      </c>
      <c r="H46" s="45">
        <v>855000</v>
      </c>
      <c r="I46" s="45">
        <v>1205000</v>
      </c>
      <c r="J46" s="45">
        <v>1205000</v>
      </c>
      <c r="K46" s="57"/>
      <c r="L46" s="44">
        <v>400000</v>
      </c>
      <c r="M46" s="45">
        <v>700000</v>
      </c>
      <c r="N46" s="45">
        <v>1140000</v>
      </c>
      <c r="O46" s="4">
        <v>1140000</v>
      </c>
      <c r="P46" s="7"/>
      <c r="Q46" s="4">
        <v>50000</v>
      </c>
      <c r="R46" s="4">
        <v>260000</v>
      </c>
      <c r="S46" s="8">
        <v>555000</v>
      </c>
      <c r="T46" s="298">
        <v>675000</v>
      </c>
      <c r="U46" s="1"/>
      <c r="V46" s="300">
        <v>0</v>
      </c>
      <c r="W46" s="4">
        <v>1345000</v>
      </c>
      <c r="X46" s="8">
        <v>1345000</v>
      </c>
      <c r="Y46" s="302">
        <v>1695000</v>
      </c>
      <c r="AA46" s="300">
        <v>500000</v>
      </c>
      <c r="AB46" s="4">
        <v>500000</v>
      </c>
      <c r="AC46" s="8">
        <v>700000</v>
      </c>
      <c r="AD46" s="302">
        <v>700000</v>
      </c>
    </row>
    <row r="47" spans="1:30" ht="16" customHeight="1" x14ac:dyDescent="0.35">
      <c r="A47" s="38" t="s">
        <v>191</v>
      </c>
      <c r="B47" s="45"/>
      <c r="C47" s="45"/>
      <c r="D47" s="45"/>
      <c r="E47" s="45"/>
      <c r="F47" s="57"/>
      <c r="G47" s="44">
        <v>0</v>
      </c>
      <c r="H47" s="45">
        <v>-150000</v>
      </c>
      <c r="I47" s="45">
        <v>-150000</v>
      </c>
      <c r="J47" s="45">
        <v>-150000</v>
      </c>
      <c r="K47" s="57"/>
      <c r="L47" s="44">
        <v>0</v>
      </c>
      <c r="M47" s="45">
        <v>0</v>
      </c>
      <c r="N47" s="45">
        <v>0</v>
      </c>
      <c r="O47" s="4">
        <v>0</v>
      </c>
      <c r="P47" s="7"/>
      <c r="Q47" s="4">
        <v>0</v>
      </c>
      <c r="R47" s="4">
        <v>0</v>
      </c>
      <c r="S47" s="8">
        <v>0</v>
      </c>
      <c r="T47" s="298">
        <v>0</v>
      </c>
      <c r="U47" s="1"/>
      <c r="V47" s="300">
        <v>420000</v>
      </c>
      <c r="W47" s="4">
        <v>0</v>
      </c>
      <c r="X47" s="8">
        <v>0</v>
      </c>
      <c r="Y47" s="302">
        <v>0</v>
      </c>
      <c r="AA47" s="300">
        <v>0</v>
      </c>
      <c r="AB47" s="4">
        <v>0</v>
      </c>
      <c r="AC47" s="8">
        <v>0</v>
      </c>
      <c r="AD47" s="302">
        <v>0</v>
      </c>
    </row>
    <row r="48" spans="1:30" ht="16" customHeight="1" x14ac:dyDescent="0.35">
      <c r="A48" s="38" t="s">
        <v>192</v>
      </c>
      <c r="B48" s="45">
        <v>-704453</v>
      </c>
      <c r="C48" s="45">
        <v>-1270821</v>
      </c>
      <c r="D48" s="45">
        <v>-1658281</v>
      </c>
      <c r="E48" s="45">
        <v>-2252115</v>
      </c>
      <c r="F48" s="57"/>
      <c r="G48" s="44">
        <v>-95996</v>
      </c>
      <c r="H48" s="45">
        <v>-168870</v>
      </c>
      <c r="I48" s="45">
        <v>-323641</v>
      </c>
      <c r="J48" s="45">
        <v>-435637</v>
      </c>
      <c r="K48" s="57"/>
      <c r="L48" s="44">
        <v>-48863</v>
      </c>
      <c r="M48" s="45">
        <v>-161257</v>
      </c>
      <c r="N48" s="45">
        <v>-651422</v>
      </c>
      <c r="O48" s="4">
        <v>-721853</v>
      </c>
      <c r="P48" s="7"/>
      <c r="Q48" s="4">
        <v>-194182</v>
      </c>
      <c r="R48" s="4">
        <v>-507862</v>
      </c>
      <c r="S48" s="8">
        <v>-1142319</v>
      </c>
      <c r="T48" s="298">
        <v>-1609972</v>
      </c>
      <c r="U48" s="1"/>
      <c r="V48" s="300">
        <v>-461033</v>
      </c>
      <c r="W48" s="4">
        <v>-1518230</v>
      </c>
      <c r="X48" s="8">
        <v>-1280181</v>
      </c>
      <c r="Y48" s="302">
        <v>-1265334</v>
      </c>
      <c r="AA48" s="300">
        <v>-17976</v>
      </c>
      <c r="AB48" s="4">
        <v>-243143</v>
      </c>
      <c r="AC48" s="8">
        <v>-544509</v>
      </c>
      <c r="AD48" s="302">
        <v>-599442</v>
      </c>
    </row>
    <row r="49" spans="1:30" ht="16" customHeight="1" x14ac:dyDescent="0.35">
      <c r="A49" s="38" t="s">
        <v>193</v>
      </c>
      <c r="B49" s="45">
        <v>0</v>
      </c>
      <c r="C49" s="45">
        <v>-300000</v>
      </c>
      <c r="D49" s="45">
        <v>-300000</v>
      </c>
      <c r="E49" s="45">
        <v>-300000</v>
      </c>
      <c r="F49" s="57"/>
      <c r="G49" s="44">
        <v>0</v>
      </c>
      <c r="H49" s="45">
        <v>-150000</v>
      </c>
      <c r="I49" s="45">
        <v>-150000</v>
      </c>
      <c r="J49" s="45">
        <v>-550000</v>
      </c>
      <c r="K49" s="57"/>
      <c r="L49" s="44">
        <v>0</v>
      </c>
      <c r="M49" s="45">
        <v>-435000</v>
      </c>
      <c r="N49" s="45">
        <v>-435000</v>
      </c>
      <c r="O49" s="4">
        <v>-785000</v>
      </c>
      <c r="P49" s="7"/>
      <c r="Q49" s="4">
        <v>0</v>
      </c>
      <c r="R49" s="4">
        <v>-150000</v>
      </c>
      <c r="S49" s="8">
        <v>-150000</v>
      </c>
      <c r="T49" s="298">
        <v>-460000</v>
      </c>
      <c r="U49" s="1"/>
      <c r="V49" s="300">
        <v>0</v>
      </c>
      <c r="W49" s="4">
        <v>0</v>
      </c>
      <c r="X49" s="8">
        <v>-1020000</v>
      </c>
      <c r="Y49" s="302">
        <v>-1474542</v>
      </c>
      <c r="AA49" s="300">
        <v>-530000</v>
      </c>
      <c r="AB49" s="4">
        <v>-805000</v>
      </c>
      <c r="AC49" s="8">
        <v>-805000</v>
      </c>
      <c r="AD49" s="302">
        <v>0</v>
      </c>
    </row>
    <row r="50" spans="1:30" ht="16" customHeight="1" x14ac:dyDescent="0.35">
      <c r="A50" s="38" t="s">
        <v>194</v>
      </c>
      <c r="B50" s="45">
        <v>-1141</v>
      </c>
      <c r="C50" s="45">
        <v>-2394</v>
      </c>
      <c r="D50" s="45">
        <v>-3177</v>
      </c>
      <c r="E50" s="45">
        <v>-4507</v>
      </c>
      <c r="F50" s="57"/>
      <c r="G50" s="44">
        <v>-1067</v>
      </c>
      <c r="H50" s="45">
        <v>-1972</v>
      </c>
      <c r="I50" s="45">
        <v>-2981</v>
      </c>
      <c r="J50" s="45">
        <v>-3866</v>
      </c>
      <c r="K50" s="57"/>
      <c r="L50" s="44">
        <v>-908</v>
      </c>
      <c r="M50" s="45">
        <v>-1250</v>
      </c>
      <c r="N50" s="45">
        <v>-2361</v>
      </c>
      <c r="O50" s="4">
        <v>-3050</v>
      </c>
      <c r="P50" s="7"/>
      <c r="Q50" s="4">
        <v>-5689</v>
      </c>
      <c r="R50" s="4">
        <v>-15762</v>
      </c>
      <c r="S50" s="8">
        <v>-20997</v>
      </c>
      <c r="T50" s="298">
        <v>-22262</v>
      </c>
      <c r="U50" s="1"/>
      <c r="V50" s="300">
        <v>-1235</v>
      </c>
      <c r="W50" s="4">
        <v>-1855</v>
      </c>
      <c r="X50" s="8">
        <v>-3403</v>
      </c>
      <c r="Y50" s="302">
        <v>-4566</v>
      </c>
      <c r="AA50" s="300">
        <v>-1048</v>
      </c>
      <c r="AB50" s="4">
        <v>-2546</v>
      </c>
      <c r="AC50" s="8">
        <v>-3799</v>
      </c>
      <c r="AD50" s="302">
        <v>-5070</v>
      </c>
    </row>
    <row r="51" spans="1:30" ht="16" customHeight="1" x14ac:dyDescent="0.35">
      <c r="A51" s="38" t="s">
        <v>195</v>
      </c>
      <c r="B51" s="45"/>
      <c r="C51" s="45"/>
      <c r="D51" s="45"/>
      <c r="E51" s="45"/>
      <c r="F51" s="57"/>
      <c r="G51" s="44">
        <v>-55554</v>
      </c>
      <c r="H51" s="45">
        <v>-55555</v>
      </c>
      <c r="I51" s="45">
        <v>-55555</v>
      </c>
      <c r="J51" s="45">
        <v>-55555</v>
      </c>
      <c r="K51" s="57"/>
      <c r="L51" s="44">
        <v>0</v>
      </c>
      <c r="M51" s="45">
        <v>0</v>
      </c>
      <c r="N51" s="45">
        <v>0</v>
      </c>
      <c r="O51" s="4">
        <v>0</v>
      </c>
      <c r="P51" s="7"/>
      <c r="Q51" s="4">
        <v>0</v>
      </c>
      <c r="R51" s="4">
        <v>0</v>
      </c>
      <c r="S51" s="8">
        <v>0</v>
      </c>
      <c r="T51" s="298">
        <v>0</v>
      </c>
      <c r="U51" s="1"/>
      <c r="V51" s="300">
        <v>0</v>
      </c>
      <c r="W51" s="4">
        <v>0</v>
      </c>
      <c r="X51" s="8">
        <v>0</v>
      </c>
      <c r="Y51" s="302">
        <v>0</v>
      </c>
      <c r="AA51" s="300">
        <v>0</v>
      </c>
      <c r="AB51" s="4">
        <v>0</v>
      </c>
      <c r="AC51" s="8">
        <v>0</v>
      </c>
      <c r="AD51" s="302">
        <v>0</v>
      </c>
    </row>
    <row r="52" spans="1:30" ht="16" customHeight="1" x14ac:dyDescent="0.35">
      <c r="A52" s="38" t="s">
        <v>196</v>
      </c>
      <c r="B52" s="45"/>
      <c r="C52" s="45"/>
      <c r="D52" s="45"/>
      <c r="E52" s="45"/>
      <c r="F52" s="57"/>
      <c r="G52" s="44">
        <v>0</v>
      </c>
      <c r="H52" s="47">
        <v>0</v>
      </c>
      <c r="I52" s="45">
        <v>2000</v>
      </c>
      <c r="J52" s="45">
        <v>2000</v>
      </c>
      <c r="K52" s="57"/>
      <c r="L52" s="44">
        <v>0</v>
      </c>
      <c r="M52" s="45">
        <v>0</v>
      </c>
      <c r="N52" s="45">
        <v>0</v>
      </c>
      <c r="O52" s="4">
        <v>0</v>
      </c>
      <c r="P52" s="7"/>
      <c r="Q52" s="4">
        <v>0</v>
      </c>
      <c r="R52" s="4">
        <v>0</v>
      </c>
      <c r="S52" s="8">
        <v>0</v>
      </c>
      <c r="T52" s="298">
        <v>0</v>
      </c>
      <c r="U52" s="1"/>
      <c r="V52" s="300">
        <v>0</v>
      </c>
      <c r="W52" s="4">
        <v>0</v>
      </c>
      <c r="X52" s="8">
        <v>0</v>
      </c>
      <c r="Y52" s="302">
        <v>0</v>
      </c>
      <c r="AA52" s="300">
        <v>0</v>
      </c>
      <c r="AB52" s="4">
        <v>0</v>
      </c>
      <c r="AC52" s="8">
        <v>0</v>
      </c>
      <c r="AD52" s="302">
        <v>0</v>
      </c>
    </row>
    <row r="53" spans="1:30" ht="16" customHeight="1" x14ac:dyDescent="0.35">
      <c r="A53" s="38" t="s">
        <v>197</v>
      </c>
      <c r="B53" s="45">
        <v>0</v>
      </c>
      <c r="C53" s="45">
        <v>0</v>
      </c>
      <c r="D53" s="45">
        <v>0</v>
      </c>
      <c r="E53" s="45">
        <v>0</v>
      </c>
      <c r="F53" s="57"/>
      <c r="G53" s="44">
        <v>0</v>
      </c>
      <c r="H53" s="45">
        <v>0</v>
      </c>
      <c r="I53" s="45">
        <v>0</v>
      </c>
      <c r="J53" s="45">
        <v>0</v>
      </c>
      <c r="K53" s="57"/>
      <c r="L53" s="44">
        <v>0</v>
      </c>
      <c r="M53" s="45">
        <v>0</v>
      </c>
      <c r="N53" s="45">
        <v>0</v>
      </c>
      <c r="O53" s="4">
        <v>0</v>
      </c>
      <c r="P53" s="7"/>
      <c r="Q53" s="4">
        <v>0</v>
      </c>
      <c r="R53" s="4">
        <v>0</v>
      </c>
      <c r="S53" s="8">
        <v>0</v>
      </c>
      <c r="T53" s="298">
        <v>0</v>
      </c>
      <c r="U53" s="1"/>
      <c r="V53" s="300">
        <v>0</v>
      </c>
      <c r="W53" s="4">
        <v>-25392</v>
      </c>
      <c r="X53" s="8">
        <v>-25292</v>
      </c>
      <c r="Y53" s="302">
        <v>-25292</v>
      </c>
      <c r="AA53" s="300">
        <v>0</v>
      </c>
      <c r="AB53" s="4">
        <v>-37939</v>
      </c>
      <c r="AC53" s="8">
        <v>-37939</v>
      </c>
      <c r="AD53" s="302">
        <v>-37939</v>
      </c>
    </row>
    <row r="54" spans="1:30" ht="16" customHeight="1" x14ac:dyDescent="0.35">
      <c r="A54" s="38" t="s">
        <v>198</v>
      </c>
      <c r="B54" s="45">
        <v>-13961</v>
      </c>
      <c r="C54" s="45">
        <v>-86225</v>
      </c>
      <c r="D54" s="45">
        <v>-108299</v>
      </c>
      <c r="E54" s="45">
        <v>-195188</v>
      </c>
      <c r="F54" s="57"/>
      <c r="G54" s="44">
        <v>-14402</v>
      </c>
      <c r="H54" s="45">
        <v>-82418</v>
      </c>
      <c r="I54" s="45">
        <v>-95575</v>
      </c>
      <c r="J54" s="45">
        <v>-172855</v>
      </c>
      <c r="K54" s="57"/>
      <c r="L54" s="44">
        <v>-19633</v>
      </c>
      <c r="M54" s="45">
        <v>-87195</v>
      </c>
      <c r="N54" s="45">
        <v>-117281</v>
      </c>
      <c r="O54" s="4">
        <v>-181765</v>
      </c>
      <c r="P54" s="7"/>
      <c r="Q54" s="4">
        <v>-36541</v>
      </c>
      <c r="R54" s="4">
        <v>-92714</v>
      </c>
      <c r="S54" s="8">
        <v>-132251</v>
      </c>
      <c r="T54" s="298">
        <v>-185940</v>
      </c>
      <c r="U54" s="1"/>
      <c r="V54" s="300">
        <v>-48230</v>
      </c>
      <c r="W54" s="4">
        <v>-107328</v>
      </c>
      <c r="X54" s="8">
        <v>-164056</v>
      </c>
      <c r="Y54" s="302">
        <v>-213259</v>
      </c>
      <c r="AA54" s="300">
        <v>-47239</v>
      </c>
      <c r="AB54" s="4">
        <v>-104757</v>
      </c>
      <c r="AC54" s="8">
        <v>-155125</v>
      </c>
      <c r="AD54" s="302">
        <v>-205885</v>
      </c>
    </row>
    <row r="55" spans="1:30" ht="16" customHeight="1" x14ac:dyDescent="0.35">
      <c r="A55" s="374" t="s">
        <v>199</v>
      </c>
      <c r="B55" s="372">
        <v>-194221</v>
      </c>
      <c r="C55" s="372">
        <v>-803056</v>
      </c>
      <c r="D55" s="372">
        <v>-1017065</v>
      </c>
      <c r="E55" s="372">
        <v>-1461308</v>
      </c>
      <c r="F55" s="60"/>
      <c r="G55" s="372">
        <v>-29391</v>
      </c>
      <c r="H55" s="372">
        <v>561690</v>
      </c>
      <c r="I55" s="372">
        <v>830704</v>
      </c>
      <c r="J55" s="372">
        <v>376871</v>
      </c>
      <c r="K55" s="60"/>
      <c r="L55" s="372">
        <v>393706</v>
      </c>
      <c r="M55" s="372">
        <v>90120</v>
      </c>
      <c r="N55" s="372">
        <v>13184</v>
      </c>
      <c r="O55" s="372">
        <v>-66972</v>
      </c>
      <c r="P55" s="7"/>
      <c r="Q55" s="372">
        <v>-38203</v>
      </c>
      <c r="R55" s="372">
        <v>36832</v>
      </c>
      <c r="S55" s="372">
        <v>5559</v>
      </c>
      <c r="T55" s="373">
        <v>-101155</v>
      </c>
      <c r="U55" s="1"/>
      <c r="V55" s="371">
        <v>30463</v>
      </c>
      <c r="W55" s="372">
        <v>214272</v>
      </c>
      <c r="X55" s="372">
        <v>-286395</v>
      </c>
      <c r="Y55" s="373">
        <v>-366685</v>
      </c>
      <c r="AA55" s="371">
        <v>-27044</v>
      </c>
      <c r="AB55" s="372">
        <v>-117799</v>
      </c>
      <c r="AC55" s="372">
        <v>-242139</v>
      </c>
      <c r="AD55" s="373">
        <v>492728</v>
      </c>
    </row>
    <row r="56" spans="1:30" ht="16" customHeight="1" x14ac:dyDescent="0.35">
      <c r="A56" s="37"/>
      <c r="B56" s="41"/>
      <c r="C56" s="42"/>
      <c r="D56" s="42"/>
      <c r="E56" s="1"/>
      <c r="F56" s="56"/>
      <c r="G56" s="41"/>
      <c r="H56" s="42"/>
      <c r="I56" s="42"/>
      <c r="J56" s="42"/>
      <c r="K56" s="56"/>
      <c r="L56" s="41"/>
      <c r="M56" s="42"/>
      <c r="N56" s="42"/>
      <c r="O56" s="4"/>
      <c r="P56" s="7"/>
      <c r="Q56" s="1"/>
      <c r="R56" s="1"/>
      <c r="S56" s="13"/>
      <c r="T56" s="75" t="s">
        <v>119</v>
      </c>
      <c r="U56" s="1"/>
      <c r="V56" s="49"/>
      <c r="W56" s="1"/>
      <c r="X56" s="13"/>
      <c r="Y56" s="77"/>
      <c r="AA56" s="49"/>
      <c r="AB56" s="1"/>
      <c r="AC56" s="13"/>
      <c r="AD56" s="77"/>
    </row>
    <row r="57" spans="1:30" ht="16" customHeight="1" x14ac:dyDescent="0.35">
      <c r="A57" s="37" t="s">
        <v>200</v>
      </c>
      <c r="B57" s="41">
        <v>-1065</v>
      </c>
      <c r="C57" s="42">
        <v>-1109</v>
      </c>
      <c r="D57" s="42">
        <v>-4142</v>
      </c>
      <c r="E57" s="42">
        <v>556</v>
      </c>
      <c r="F57" s="56"/>
      <c r="G57" s="41">
        <v>-52600</v>
      </c>
      <c r="H57" s="42">
        <v>4101</v>
      </c>
      <c r="I57" s="42">
        <v>7089</v>
      </c>
      <c r="J57" s="42">
        <v>33889</v>
      </c>
      <c r="K57" s="56"/>
      <c r="L57" s="41">
        <v>14088</v>
      </c>
      <c r="M57" s="42">
        <v>17019</v>
      </c>
      <c r="N57" s="42">
        <v>-14219</v>
      </c>
      <c r="O57" s="4">
        <v>-16474</v>
      </c>
      <c r="P57" s="7"/>
      <c r="Q57" s="4">
        <v>13145</v>
      </c>
      <c r="R57" s="4">
        <v>1456</v>
      </c>
      <c r="S57" s="8">
        <v>-837</v>
      </c>
      <c r="T57" s="76">
        <v>-5098</v>
      </c>
      <c r="U57" s="1"/>
      <c r="V57" s="3">
        <v>-5993</v>
      </c>
      <c r="W57" s="4">
        <v>14586</v>
      </c>
      <c r="X57" s="8">
        <v>3667</v>
      </c>
      <c r="Y57" s="79">
        <v>15377</v>
      </c>
      <c r="AA57" s="3">
        <v>-3793</v>
      </c>
      <c r="AB57" s="4">
        <v>733</v>
      </c>
      <c r="AC57" s="8">
        <v>-27680</v>
      </c>
      <c r="AD57" s="79">
        <v>-29668</v>
      </c>
    </row>
    <row r="58" spans="1:30" ht="16" customHeight="1" x14ac:dyDescent="0.35">
      <c r="A58" s="37"/>
      <c r="B58" s="41"/>
      <c r="C58" s="42"/>
      <c r="D58" s="42"/>
      <c r="E58" s="42"/>
      <c r="F58" s="56"/>
      <c r="G58" s="41"/>
      <c r="H58" s="42"/>
      <c r="I58" s="42"/>
      <c r="J58" s="42"/>
      <c r="K58" s="56"/>
      <c r="L58" s="41"/>
      <c r="M58" s="42"/>
      <c r="N58" s="42"/>
      <c r="O58" s="4"/>
      <c r="P58" s="7"/>
      <c r="Q58" s="4"/>
      <c r="R58" s="4"/>
      <c r="S58" s="8"/>
      <c r="T58" s="76"/>
      <c r="U58" s="1"/>
      <c r="V58" s="3"/>
      <c r="W58" s="4"/>
      <c r="X58" s="8"/>
      <c r="Y58" s="79"/>
      <c r="AA58" s="3"/>
      <c r="AB58" s="4"/>
      <c r="AC58" s="8"/>
      <c r="AD58" s="79"/>
    </row>
    <row r="59" spans="1:30" ht="16" customHeight="1" x14ac:dyDescent="0.35">
      <c r="A59" s="37" t="s">
        <v>201</v>
      </c>
      <c r="B59" s="42">
        <v>-408146</v>
      </c>
      <c r="C59" s="42">
        <v>-183810</v>
      </c>
      <c r="D59" s="42">
        <v>-365250</v>
      </c>
      <c r="E59" s="42">
        <v>-20210</v>
      </c>
      <c r="F59" s="56"/>
      <c r="G59" s="41">
        <v>-196146</v>
      </c>
      <c r="H59" s="42">
        <v>-273680</v>
      </c>
      <c r="I59" s="42">
        <v>-14839</v>
      </c>
      <c r="J59" s="42">
        <v>23999</v>
      </c>
      <c r="K59" s="56"/>
      <c r="L59" s="41">
        <v>-117704</v>
      </c>
      <c r="M59" s="42">
        <v>66673</v>
      </c>
      <c r="N59" s="42">
        <v>-212621</v>
      </c>
      <c r="O59" s="42">
        <v>-232528</v>
      </c>
      <c r="P59" s="7"/>
      <c r="Q59" s="41">
        <v>-40521</v>
      </c>
      <c r="R59" s="42">
        <v>81657</v>
      </c>
      <c r="S59" s="42">
        <v>97436</v>
      </c>
      <c r="T59" s="295">
        <v>167267</v>
      </c>
      <c r="U59" s="1"/>
      <c r="V59" s="41">
        <v>74447</v>
      </c>
      <c r="W59" s="42">
        <v>544760</v>
      </c>
      <c r="X59" s="42">
        <v>108006</v>
      </c>
      <c r="Y59" s="295">
        <v>3601</v>
      </c>
      <c r="AA59" s="3">
        <v>-5737</v>
      </c>
      <c r="AB59" s="4">
        <v>212470</v>
      </c>
      <c r="AC59" s="8">
        <v>-186528</v>
      </c>
      <c r="AD59" s="79">
        <v>-17015</v>
      </c>
    </row>
    <row r="60" spans="1:30" ht="16" customHeight="1" x14ac:dyDescent="0.35">
      <c r="A60" s="37" t="s">
        <v>202</v>
      </c>
      <c r="B60" s="44">
        <v>1076943</v>
      </c>
      <c r="C60" s="42">
        <v>1076943</v>
      </c>
      <c r="D60" s="42">
        <v>1076943</v>
      </c>
      <c r="E60" s="221">
        <v>1076943</v>
      </c>
      <c r="F60" s="72"/>
      <c r="G60" s="41">
        <v>1056733</v>
      </c>
      <c r="H60" s="42">
        <v>1056733</v>
      </c>
      <c r="I60" s="42">
        <v>1056733</v>
      </c>
      <c r="J60" s="42">
        <v>1056733</v>
      </c>
      <c r="K60" s="37"/>
      <c r="L60" s="41">
        <v>1080732</v>
      </c>
      <c r="M60" s="42">
        <v>1080732</v>
      </c>
      <c r="N60" s="42">
        <v>1080732</v>
      </c>
      <c r="O60" s="4">
        <v>1080732</v>
      </c>
      <c r="P60" s="7"/>
      <c r="Q60" s="4">
        <v>848204</v>
      </c>
      <c r="R60" s="4">
        <v>848204</v>
      </c>
      <c r="S60" s="8">
        <v>848204</v>
      </c>
      <c r="T60" s="76">
        <v>848204</v>
      </c>
      <c r="U60" s="1"/>
      <c r="V60" s="3">
        <v>995768</v>
      </c>
      <c r="W60" s="4">
        <v>995768</v>
      </c>
      <c r="X60" s="8">
        <v>995768</v>
      </c>
      <c r="Y60" s="79">
        <v>995768</v>
      </c>
      <c r="AA60" s="3">
        <v>763314</v>
      </c>
      <c r="AB60" s="4">
        <v>763314</v>
      </c>
      <c r="AC60" s="8">
        <v>763314</v>
      </c>
      <c r="AD60" s="79">
        <v>763314</v>
      </c>
    </row>
    <row r="61" spans="1:30" ht="16" customHeight="1" x14ac:dyDescent="0.35">
      <c r="A61" s="374" t="s">
        <v>203</v>
      </c>
      <c r="B61" s="372">
        <v>668797</v>
      </c>
      <c r="C61" s="372">
        <v>893133</v>
      </c>
      <c r="D61" s="372">
        <v>711693</v>
      </c>
      <c r="E61" s="372">
        <v>1056733</v>
      </c>
      <c r="F61" s="60"/>
      <c r="G61" s="372">
        <v>860587</v>
      </c>
      <c r="H61" s="372">
        <v>783053</v>
      </c>
      <c r="I61" s="372">
        <v>1041894</v>
      </c>
      <c r="J61" s="372">
        <v>1080732</v>
      </c>
      <c r="K61" s="60"/>
      <c r="L61" s="372">
        <v>963028</v>
      </c>
      <c r="M61" s="372">
        <v>1147405</v>
      </c>
      <c r="N61" s="372">
        <v>868111</v>
      </c>
      <c r="O61" s="372">
        <v>848204</v>
      </c>
      <c r="P61" s="7"/>
      <c r="Q61" s="372">
        <v>807683</v>
      </c>
      <c r="R61" s="372">
        <v>929861</v>
      </c>
      <c r="S61" s="372">
        <v>945640</v>
      </c>
      <c r="T61" s="373">
        <v>1015471</v>
      </c>
      <c r="U61" s="1"/>
      <c r="V61" s="371">
        <v>1070215</v>
      </c>
      <c r="W61" s="372">
        <v>1540528</v>
      </c>
      <c r="X61" s="372">
        <v>1103774</v>
      </c>
      <c r="Y61" s="373">
        <v>999369</v>
      </c>
      <c r="AA61" s="371">
        <v>757577</v>
      </c>
      <c r="AB61" s="372">
        <v>975784</v>
      </c>
      <c r="AC61" s="372">
        <v>576786</v>
      </c>
      <c r="AD61" s="373">
        <v>746299</v>
      </c>
    </row>
    <row r="62" spans="1:30" ht="16" customHeight="1" x14ac:dyDescent="0.35">
      <c r="A62" s="50"/>
      <c r="B62" s="12"/>
      <c r="C62" s="51"/>
      <c r="D62" s="51"/>
      <c r="E62" s="51"/>
      <c r="F62" s="12"/>
      <c r="G62" s="12"/>
      <c r="H62" s="51"/>
      <c r="I62" s="51"/>
      <c r="J62" s="51"/>
      <c r="K62" s="50"/>
      <c r="L62" s="51"/>
      <c r="M62" s="51"/>
      <c r="N62" s="51"/>
      <c r="O62" s="51"/>
      <c r="P62" s="7"/>
      <c r="Q62" s="52"/>
      <c r="R62" s="52"/>
      <c r="S62" s="53"/>
      <c r="T62" s="54"/>
      <c r="U62" s="1"/>
      <c r="V62" s="55"/>
      <c r="W62" s="52"/>
      <c r="X62" s="53"/>
      <c r="Y62" s="54"/>
      <c r="AA62" s="55"/>
      <c r="AB62" s="52"/>
      <c r="AC62" s="53"/>
      <c r="AD62" s="54"/>
    </row>
    <row r="63" spans="1:30" ht="16" customHeight="1" x14ac:dyDescent="0.3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AA63" s="1"/>
      <c r="AB63" s="1"/>
      <c r="AC63" s="1"/>
      <c r="AD63" s="1"/>
    </row>
  </sheetData>
  <mergeCells count="6">
    <mergeCell ref="AA1:AD1"/>
    <mergeCell ref="B1:E1"/>
    <mergeCell ref="L1:O1"/>
    <mergeCell ref="Q1:T1"/>
    <mergeCell ref="V1:Y1"/>
    <mergeCell ref="G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BD5B4-AE16-4908-A01D-7D5636709E29}">
  <dimension ref="A1:AR34"/>
  <sheetViews>
    <sheetView zoomScale="71" workbookViewId="0">
      <pane xSplit="1" ySplit="2" topLeftCell="AD3" activePane="bottomRight" state="frozen"/>
      <selection pane="topRight" activeCell="B1" sqref="B1"/>
      <selection pane="bottomLeft" activeCell="A3" sqref="A3"/>
      <selection pane="bottomRight" activeCell="AR21" sqref="AR21"/>
    </sheetView>
  </sheetViews>
  <sheetFormatPr defaultRowHeight="14.5" x14ac:dyDescent="0.35"/>
  <cols>
    <col min="1" max="1" width="37.1796875" bestFit="1" customWidth="1"/>
    <col min="2" max="2" width="13.81640625" style="236" bestFit="1" customWidth="1"/>
    <col min="3" max="3" width="12.54296875" style="236" bestFit="1" customWidth="1"/>
    <col min="4" max="4" width="13.54296875" style="236" customWidth="1"/>
    <col min="5" max="5" width="12.54296875" style="236" bestFit="1" customWidth="1"/>
    <col min="6" max="6" width="12.81640625" style="236" bestFit="1" customWidth="1"/>
    <col min="7" max="7" width="2.54296875" customWidth="1"/>
    <col min="8" max="8" width="14.54296875" style="236" customWidth="1"/>
    <col min="9" max="9" width="12" style="236" customWidth="1"/>
    <col min="10" max="10" width="12.453125" style="236" customWidth="1"/>
    <col min="11" max="11" width="12.54296875" style="236" customWidth="1"/>
    <col min="12" max="12" width="12.81640625" style="236" customWidth="1"/>
    <col min="13" max="13" width="2.54296875" customWidth="1"/>
    <col min="14" max="14" width="11.54296875" customWidth="1"/>
    <col min="15" max="18" width="10.81640625" customWidth="1"/>
    <col min="19" max="19" width="2.54296875" customWidth="1"/>
    <col min="20" max="23" width="9.1796875" style="225" customWidth="1"/>
    <col min="24" max="24" width="9.54296875" style="225" customWidth="1"/>
    <col min="25" max="25" width="2.54296875" customWidth="1"/>
    <col min="26" max="26" width="9.54296875" customWidth="1"/>
    <col min="27" max="28" width="11.453125" customWidth="1"/>
    <col min="29" max="30" width="12.54296875" customWidth="1"/>
    <col min="31" max="31" width="2.54296875" customWidth="1"/>
    <col min="32" max="36" width="12.54296875" customWidth="1"/>
    <col min="37" max="37" width="1.81640625" customWidth="1"/>
    <col min="38" max="38" width="14.81640625" style="236" customWidth="1"/>
    <col min="39" max="39" width="14.453125" style="236" customWidth="1"/>
    <col min="40" max="40" width="12.1796875" style="376" customWidth="1"/>
    <col min="41" max="41" width="15.54296875" style="376" customWidth="1"/>
    <col min="42" max="43" width="17.453125" style="376" customWidth="1"/>
  </cols>
  <sheetData>
    <row r="1" spans="1:43" ht="16" thickBot="1" x14ac:dyDescent="0.4">
      <c r="A1" s="14"/>
      <c r="B1" s="226"/>
      <c r="C1" s="226"/>
      <c r="D1" s="226"/>
      <c r="E1" s="226"/>
      <c r="F1" s="226"/>
      <c r="G1" s="61"/>
      <c r="H1" s="226"/>
      <c r="I1" s="226"/>
      <c r="J1" s="226"/>
      <c r="K1" s="226"/>
      <c r="L1" s="226"/>
      <c r="M1" s="61"/>
      <c r="N1" s="61"/>
      <c r="O1" s="61"/>
      <c r="P1" s="61"/>
      <c r="Q1" s="61"/>
      <c r="R1" s="61"/>
      <c r="S1" s="61"/>
      <c r="T1" s="274"/>
      <c r="U1" s="274"/>
      <c r="V1" s="274"/>
      <c r="W1" s="274"/>
      <c r="X1" s="274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2"/>
    </row>
    <row r="2" spans="1:43" s="225" customFormat="1" ht="15.5" x14ac:dyDescent="0.35">
      <c r="A2" s="81" t="s">
        <v>204</v>
      </c>
      <c r="B2" s="222" t="s">
        <v>2</v>
      </c>
      <c r="C2" s="223" t="s">
        <v>3</v>
      </c>
      <c r="D2" s="223" t="s">
        <v>4</v>
      </c>
      <c r="E2" s="223" t="s">
        <v>5</v>
      </c>
      <c r="F2" s="223" t="s">
        <v>6</v>
      </c>
      <c r="G2" s="224"/>
      <c r="H2" s="222" t="s">
        <v>7</v>
      </c>
      <c r="I2" s="223" t="s">
        <v>8</v>
      </c>
      <c r="J2" s="223" t="s">
        <v>9</v>
      </c>
      <c r="K2" s="223" t="s">
        <v>10</v>
      </c>
      <c r="L2" s="241" t="s">
        <v>11</v>
      </c>
      <c r="M2" s="224"/>
      <c r="N2" s="222" t="s">
        <v>12</v>
      </c>
      <c r="O2" s="223" t="s">
        <v>13</v>
      </c>
      <c r="P2" s="223" t="s">
        <v>14</v>
      </c>
      <c r="Q2" s="223" t="s">
        <v>15</v>
      </c>
      <c r="R2" s="223" t="s">
        <v>16</v>
      </c>
      <c r="S2" s="224"/>
      <c r="T2" s="222" t="s">
        <v>17</v>
      </c>
      <c r="U2" s="223" t="s">
        <v>18</v>
      </c>
      <c r="V2" s="223" t="s">
        <v>19</v>
      </c>
      <c r="W2" s="223" t="s">
        <v>20</v>
      </c>
      <c r="X2" s="223" t="s">
        <v>21</v>
      </c>
      <c r="Y2" s="224"/>
      <c r="Z2" s="223" t="s">
        <v>22</v>
      </c>
      <c r="AA2" s="223" t="s">
        <v>23</v>
      </c>
      <c r="AB2" s="223" t="s">
        <v>24</v>
      </c>
      <c r="AC2" s="223" t="s">
        <v>25</v>
      </c>
      <c r="AD2" s="223" t="s">
        <v>26</v>
      </c>
      <c r="AE2" s="224"/>
      <c r="AF2" s="223" t="s">
        <v>27</v>
      </c>
      <c r="AG2" s="223" t="s">
        <v>0</v>
      </c>
      <c r="AH2" s="223" t="s">
        <v>28</v>
      </c>
      <c r="AI2" s="223" t="s">
        <v>205</v>
      </c>
      <c r="AJ2" s="223" t="s">
        <v>90</v>
      </c>
      <c r="AK2" s="317"/>
      <c r="AL2" s="379" t="s">
        <v>6</v>
      </c>
      <c r="AM2" s="223" t="s">
        <v>11</v>
      </c>
      <c r="AN2" s="223" t="s">
        <v>16</v>
      </c>
      <c r="AO2" s="223" t="s">
        <v>21</v>
      </c>
      <c r="AP2" s="223" t="s">
        <v>26</v>
      </c>
      <c r="AQ2" s="380" t="s">
        <v>90</v>
      </c>
    </row>
    <row r="3" spans="1:43" ht="15.5" x14ac:dyDescent="0.35">
      <c r="A3" s="24" t="s">
        <v>206</v>
      </c>
      <c r="B3" s="227"/>
      <c r="C3" s="228"/>
      <c r="D3" s="228"/>
      <c r="E3" s="228"/>
      <c r="F3" s="228"/>
      <c r="G3" s="82"/>
      <c r="H3" s="227"/>
      <c r="I3" s="242"/>
      <c r="J3" s="242"/>
      <c r="K3" s="242"/>
      <c r="L3" s="243"/>
      <c r="M3" s="210"/>
      <c r="N3" s="3"/>
      <c r="O3" s="2"/>
      <c r="P3" s="2"/>
      <c r="Q3" s="2"/>
      <c r="R3" s="2"/>
      <c r="S3" s="82"/>
      <c r="T3" s="275"/>
      <c r="U3" s="276"/>
      <c r="V3" s="277"/>
      <c r="W3" s="278"/>
      <c r="X3" s="277"/>
      <c r="Y3" s="82"/>
      <c r="Z3" s="16"/>
      <c r="AA3" s="16"/>
      <c r="AB3" s="292"/>
      <c r="AC3" s="16"/>
      <c r="AD3" s="16"/>
      <c r="AE3" s="82"/>
      <c r="AF3" s="471"/>
      <c r="AG3" s="16"/>
      <c r="AH3" s="16"/>
      <c r="AI3" s="16"/>
      <c r="AJ3" s="16"/>
      <c r="AK3" s="17"/>
      <c r="AL3" s="381"/>
      <c r="AM3" s="2"/>
      <c r="AN3" s="9"/>
      <c r="AO3" s="9"/>
      <c r="AP3" s="335"/>
      <c r="AQ3" s="382"/>
    </row>
    <row r="4" spans="1:43" ht="15.5" x14ac:dyDescent="0.35">
      <c r="A4" s="15" t="s">
        <v>207</v>
      </c>
      <c r="B4" s="229">
        <v>82.004059250000012</v>
      </c>
      <c r="C4" s="228">
        <v>152.30024065000001</v>
      </c>
      <c r="D4" s="228">
        <v>88</v>
      </c>
      <c r="E4" s="228">
        <v>177</v>
      </c>
      <c r="F4" s="228">
        <v>499.30429990000005</v>
      </c>
      <c r="G4" s="82"/>
      <c r="H4" s="229">
        <v>46.783495000000002</v>
      </c>
      <c r="I4" s="228">
        <v>21</v>
      </c>
      <c r="J4" s="228">
        <v>82.171098000000001</v>
      </c>
      <c r="K4" s="244">
        <v>534</v>
      </c>
      <c r="L4" s="246">
        <v>683.95459299999993</v>
      </c>
      <c r="M4" s="210"/>
      <c r="N4" s="3">
        <v>110.55178599999999</v>
      </c>
      <c r="O4" s="2">
        <v>107</v>
      </c>
      <c r="P4" s="2">
        <v>68.838446200000007</v>
      </c>
      <c r="Q4" s="2">
        <v>132.28836480000001</v>
      </c>
      <c r="R4" s="247">
        <v>418.67859700000002</v>
      </c>
      <c r="S4" s="82"/>
      <c r="T4" s="275">
        <v>39.092675999999997</v>
      </c>
      <c r="U4" s="276">
        <v>131.26396320000001</v>
      </c>
      <c r="V4" s="277">
        <v>150.90801999999999</v>
      </c>
      <c r="W4" s="278">
        <v>47.014184399999998</v>
      </c>
      <c r="X4" s="277">
        <v>368.27884359999996</v>
      </c>
      <c r="Y4" s="82"/>
      <c r="Z4" s="16">
        <v>64.118654000000006</v>
      </c>
      <c r="AA4" s="16">
        <v>74.190389999999994</v>
      </c>
      <c r="AB4" s="16">
        <v>33.036933329999997</v>
      </c>
      <c r="AC4" s="16">
        <v>50.127166670000001</v>
      </c>
      <c r="AD4" s="16">
        <v>221.47314399999999</v>
      </c>
      <c r="AE4" s="82"/>
      <c r="AF4" s="471">
        <v>80.400000000000006</v>
      </c>
      <c r="AG4" s="16">
        <v>37.1</v>
      </c>
      <c r="AH4" s="16">
        <v>113.6</v>
      </c>
      <c r="AI4" s="16">
        <v>327.2</v>
      </c>
      <c r="AJ4" s="16">
        <v>558.29999999999995</v>
      </c>
      <c r="AK4" s="17"/>
      <c r="AL4" s="381">
        <v>499.30429990000005</v>
      </c>
      <c r="AM4" s="2">
        <v>683.95459299999993</v>
      </c>
      <c r="AN4" s="9">
        <v>418.67859700000002</v>
      </c>
      <c r="AO4" s="9">
        <v>368.27884359999996</v>
      </c>
      <c r="AP4" s="9">
        <v>221.47314399999999</v>
      </c>
      <c r="AQ4" s="382">
        <v>558.29999999999995</v>
      </c>
    </row>
    <row r="5" spans="1:43" ht="15.5" x14ac:dyDescent="0.35">
      <c r="A5" s="15" t="s">
        <v>208</v>
      </c>
      <c r="B5" s="229">
        <v>116.508314</v>
      </c>
      <c r="C5" s="228">
        <v>161.24719899999999</v>
      </c>
      <c r="D5" s="228">
        <v>99</v>
      </c>
      <c r="E5" s="228">
        <v>235.04283559999999</v>
      </c>
      <c r="F5" s="228">
        <v>611.79834860000005</v>
      </c>
      <c r="G5" s="82"/>
      <c r="H5" s="229">
        <v>42.302399999999999</v>
      </c>
      <c r="I5" s="228">
        <v>32.627971199999998</v>
      </c>
      <c r="J5" s="228">
        <v>140.81596400000001</v>
      </c>
      <c r="K5" s="244">
        <v>203</v>
      </c>
      <c r="L5" s="246">
        <v>418.74633519999998</v>
      </c>
      <c r="M5" s="210"/>
      <c r="N5" s="3">
        <v>161.15953640000001</v>
      </c>
      <c r="O5" s="2">
        <v>328</v>
      </c>
      <c r="P5" s="2">
        <v>137.06016500000001</v>
      </c>
      <c r="Q5" s="2">
        <v>413.227194</v>
      </c>
      <c r="R5" s="247">
        <v>1039.4468953999999</v>
      </c>
      <c r="S5" s="82"/>
      <c r="T5" s="275">
        <v>70.990524999999991</v>
      </c>
      <c r="U5" s="276">
        <v>179</v>
      </c>
      <c r="V5" s="277">
        <v>128.166965</v>
      </c>
      <c r="W5" s="278">
        <v>141</v>
      </c>
      <c r="X5" s="277">
        <v>519.15749000000005</v>
      </c>
      <c r="Y5" s="82"/>
      <c r="Z5" s="16">
        <v>100.182261</v>
      </c>
      <c r="AA5" s="16">
        <v>377.52040399999998</v>
      </c>
      <c r="AB5" s="16">
        <v>250.092941</v>
      </c>
      <c r="AC5" s="16">
        <v>314.842872</v>
      </c>
      <c r="AD5" s="16">
        <v>1042.6384779999998</v>
      </c>
      <c r="AE5" s="82"/>
      <c r="AF5" s="471">
        <v>152.19999999999999</v>
      </c>
      <c r="AG5" s="16">
        <v>214.5</v>
      </c>
      <c r="AH5" s="16">
        <v>312.39999999999998</v>
      </c>
      <c r="AI5" s="16">
        <v>161.9</v>
      </c>
      <c r="AJ5" s="16">
        <v>840.99999999999989</v>
      </c>
      <c r="AK5" s="17"/>
      <c r="AL5" s="381">
        <v>611.79834860000005</v>
      </c>
      <c r="AM5" s="2">
        <v>418.74633519999998</v>
      </c>
      <c r="AN5" s="9">
        <v>1039.4468953999999</v>
      </c>
      <c r="AO5" s="9">
        <v>519.15749000000005</v>
      </c>
      <c r="AP5" s="9">
        <v>1042.6384779999998</v>
      </c>
      <c r="AQ5" s="382">
        <v>840.99999999999989</v>
      </c>
    </row>
    <row r="6" spans="1:43" ht="15.5" x14ac:dyDescent="0.35">
      <c r="A6" s="15" t="s">
        <v>209</v>
      </c>
      <c r="B6" s="229">
        <v>16.69218</v>
      </c>
      <c r="C6" s="228">
        <v>3.2275050000000003</v>
      </c>
      <c r="D6" s="228">
        <v>2</v>
      </c>
      <c r="E6" s="228">
        <v>1</v>
      </c>
      <c r="F6" s="228">
        <v>22.919685000000001</v>
      </c>
      <c r="G6" s="82"/>
      <c r="H6" s="229">
        <v>8.3213699999999999</v>
      </c>
      <c r="I6" s="228">
        <v>0</v>
      </c>
      <c r="J6" s="228">
        <v>0</v>
      </c>
      <c r="K6" s="228">
        <v>15</v>
      </c>
      <c r="L6" s="246">
        <v>23.321370000000002</v>
      </c>
      <c r="M6" s="210"/>
      <c r="N6" s="3">
        <v>0</v>
      </c>
      <c r="O6" s="2">
        <v>0</v>
      </c>
      <c r="P6" s="2">
        <v>0</v>
      </c>
      <c r="Q6" s="2">
        <v>0</v>
      </c>
      <c r="R6" s="323">
        <v>0</v>
      </c>
      <c r="S6" s="82"/>
      <c r="T6" s="275">
        <v>0</v>
      </c>
      <c r="U6" s="276">
        <v>18.648768</v>
      </c>
      <c r="V6" s="277">
        <v>17.838570000000001</v>
      </c>
      <c r="W6" s="278">
        <v>0</v>
      </c>
      <c r="X6" s="277">
        <v>36.487338000000001</v>
      </c>
      <c r="Y6" s="82"/>
      <c r="Z6" s="16">
        <v>0</v>
      </c>
      <c r="AA6" s="16">
        <v>873.73</v>
      </c>
      <c r="AB6" s="327">
        <v>-0.03</v>
      </c>
      <c r="AC6" s="16">
        <v>0</v>
      </c>
      <c r="AD6" s="16">
        <v>873.7</v>
      </c>
      <c r="AE6" s="82"/>
      <c r="AF6" s="471"/>
      <c r="AG6" s="16">
        <v>18.2</v>
      </c>
      <c r="AH6" s="16"/>
      <c r="AI6" s="16"/>
      <c r="AJ6" s="16">
        <v>18.2</v>
      </c>
      <c r="AK6" s="17"/>
      <c r="AL6" s="381">
        <v>22.919685000000001</v>
      </c>
      <c r="AM6" s="2">
        <v>23.321370000000002</v>
      </c>
      <c r="AN6" s="9">
        <v>0</v>
      </c>
      <c r="AO6" s="9">
        <v>36.487338000000001</v>
      </c>
      <c r="AP6" s="9">
        <v>873.7</v>
      </c>
      <c r="AQ6" s="382">
        <v>18.2</v>
      </c>
    </row>
    <row r="7" spans="1:43" ht="16" thickBot="1" x14ac:dyDescent="0.4">
      <c r="A7" s="19" t="s">
        <v>210</v>
      </c>
      <c r="B7" s="6">
        <v>215.20455325</v>
      </c>
      <c r="C7" s="5">
        <v>316.77494465000001</v>
      </c>
      <c r="D7" s="5">
        <v>189</v>
      </c>
      <c r="E7" s="5">
        <v>413.04283559999999</v>
      </c>
      <c r="F7" s="251">
        <v>1134.0223335000001</v>
      </c>
      <c r="G7" s="83"/>
      <c r="H7" s="5">
        <v>97.407264999999995</v>
      </c>
      <c r="I7" s="324">
        <v>53.627971199999998</v>
      </c>
      <c r="J7" s="5">
        <v>222.98706200000001</v>
      </c>
      <c r="K7" s="5">
        <v>752</v>
      </c>
      <c r="L7" s="251">
        <v>1126.0222982</v>
      </c>
      <c r="M7" s="211"/>
      <c r="N7" s="5">
        <v>271.71132239999997</v>
      </c>
      <c r="O7" s="324">
        <v>435</v>
      </c>
      <c r="P7" s="5">
        <v>205.8986112</v>
      </c>
      <c r="Q7" s="5">
        <v>545.51555880000001</v>
      </c>
      <c r="R7" s="324">
        <v>1458.1254924</v>
      </c>
      <c r="S7" s="83"/>
      <c r="T7" s="279">
        <v>110.08320099999999</v>
      </c>
      <c r="U7" s="359">
        <v>328.91273120000005</v>
      </c>
      <c r="V7" s="281">
        <v>296.91355499999997</v>
      </c>
      <c r="W7" s="280">
        <v>188.0141844</v>
      </c>
      <c r="X7" s="280">
        <v>923.92367160000003</v>
      </c>
      <c r="Y7" s="83"/>
      <c r="Z7" s="21">
        <v>164.300915</v>
      </c>
      <c r="AA7" s="21">
        <v>1325.4407940000001</v>
      </c>
      <c r="AB7" s="21">
        <v>283.09987433000003</v>
      </c>
      <c r="AC7" s="21">
        <v>364.97003867000001</v>
      </c>
      <c r="AD7" s="21">
        <v>2137.8116220000002</v>
      </c>
      <c r="AE7" s="83"/>
      <c r="AF7" s="678">
        <v>232.6</v>
      </c>
      <c r="AG7" s="678">
        <v>269.8</v>
      </c>
      <c r="AH7" s="678">
        <v>426</v>
      </c>
      <c r="AI7" s="21">
        <v>489.1</v>
      </c>
      <c r="AJ7" s="21">
        <v>1417.4999999999998</v>
      </c>
      <c r="AK7" s="22"/>
      <c r="AL7" s="383">
        <v>1134.0223335000003</v>
      </c>
      <c r="AM7" s="377">
        <v>1126.0222982</v>
      </c>
      <c r="AN7" s="378">
        <v>1458.1254924</v>
      </c>
      <c r="AO7" s="378">
        <v>923.92367160000003</v>
      </c>
      <c r="AP7" s="378">
        <v>2137.8116220000002</v>
      </c>
      <c r="AQ7" s="384">
        <v>1417.4999999999998</v>
      </c>
    </row>
    <row r="8" spans="1:43" s="268" customFormat="1" ht="16" thickTop="1" x14ac:dyDescent="0.35">
      <c r="A8" s="293"/>
      <c r="B8" s="261"/>
      <c r="C8" s="262"/>
      <c r="D8" s="262"/>
      <c r="E8" s="262"/>
      <c r="F8" s="262"/>
      <c r="G8" s="263"/>
      <c r="H8" s="261"/>
      <c r="I8" s="262"/>
      <c r="J8" s="262"/>
      <c r="K8" s="262"/>
      <c r="L8" s="264"/>
      <c r="M8" s="265"/>
      <c r="N8" s="266"/>
      <c r="O8" s="260"/>
      <c r="P8" s="260"/>
      <c r="Q8" s="260"/>
      <c r="R8" s="260"/>
      <c r="S8" s="263"/>
      <c r="T8" s="282"/>
      <c r="U8" s="283"/>
      <c r="V8" s="284"/>
      <c r="W8" s="284"/>
      <c r="X8" s="284"/>
      <c r="Y8" s="263"/>
      <c r="Z8" s="260"/>
      <c r="AA8" s="260"/>
      <c r="AB8" s="260"/>
      <c r="AC8" s="260"/>
      <c r="AD8" s="260"/>
      <c r="AE8" s="263"/>
      <c r="AF8" s="266"/>
      <c r="AG8" s="260"/>
      <c r="AH8" s="260"/>
      <c r="AI8" s="260"/>
      <c r="AJ8" s="260"/>
      <c r="AK8" s="267"/>
      <c r="AL8" s="385"/>
      <c r="AM8" s="386"/>
      <c r="AN8" s="260"/>
      <c r="AO8" s="260"/>
      <c r="AP8" s="260"/>
      <c r="AQ8" s="387"/>
    </row>
    <row r="9" spans="1:43" ht="15.5" x14ac:dyDescent="0.35">
      <c r="A9" s="24" t="s">
        <v>211</v>
      </c>
      <c r="B9" s="230"/>
      <c r="C9" s="231"/>
      <c r="D9" s="231"/>
      <c r="E9" s="231"/>
      <c r="F9" s="231"/>
      <c r="G9" s="84"/>
      <c r="H9" s="230"/>
      <c r="I9" s="231"/>
      <c r="J9" s="231"/>
      <c r="K9" s="248"/>
      <c r="L9" s="249"/>
      <c r="M9" s="212"/>
      <c r="N9" s="23"/>
      <c r="O9" s="9"/>
      <c r="P9" s="9"/>
      <c r="Q9" s="9"/>
      <c r="R9" s="9"/>
      <c r="S9" s="84"/>
      <c r="T9" s="285"/>
      <c r="U9" s="286"/>
      <c r="V9" s="287"/>
      <c r="W9" s="287"/>
      <c r="X9" s="287"/>
      <c r="Y9" s="84"/>
      <c r="Z9" s="9"/>
      <c r="AA9" s="9"/>
      <c r="AB9" s="9"/>
      <c r="AD9" s="9"/>
      <c r="AE9" s="84"/>
      <c r="AF9" s="23"/>
      <c r="AG9" s="9"/>
      <c r="AH9" s="9"/>
      <c r="AI9" s="9"/>
      <c r="AJ9" s="9"/>
      <c r="AK9" s="18"/>
      <c r="AL9" s="381"/>
      <c r="AM9" s="2"/>
      <c r="AN9" s="9"/>
      <c r="AO9" s="9"/>
      <c r="AP9" s="9"/>
      <c r="AQ9" s="382"/>
    </row>
    <row r="10" spans="1:43" ht="15.5" x14ac:dyDescent="0.35">
      <c r="A10" s="15" t="s">
        <v>207</v>
      </c>
      <c r="B10" s="229">
        <v>101.8</v>
      </c>
      <c r="C10" s="228">
        <v>89</v>
      </c>
      <c r="D10" s="228">
        <v>69</v>
      </c>
      <c r="E10" s="228">
        <v>148</v>
      </c>
      <c r="F10" s="228">
        <v>407.8</v>
      </c>
      <c r="G10" s="84"/>
      <c r="H10" s="229">
        <v>0</v>
      </c>
      <c r="I10" s="228">
        <v>166</v>
      </c>
      <c r="J10" s="228">
        <v>0</v>
      </c>
      <c r="K10" s="244">
        <v>91</v>
      </c>
      <c r="L10" s="246">
        <v>257</v>
      </c>
      <c r="M10" s="212"/>
      <c r="N10" s="23">
        <v>0</v>
      </c>
      <c r="O10" s="9">
        <v>0</v>
      </c>
      <c r="P10" s="9">
        <v>0</v>
      </c>
      <c r="Q10" s="9">
        <v>0</v>
      </c>
      <c r="R10" s="9">
        <v>0</v>
      </c>
      <c r="S10" s="84"/>
      <c r="T10" s="285">
        <v>73.8</v>
      </c>
      <c r="U10" s="286">
        <v>7</v>
      </c>
      <c r="V10" s="287">
        <v>0</v>
      </c>
      <c r="W10" s="287">
        <v>0</v>
      </c>
      <c r="X10" s="287">
        <v>80.8</v>
      </c>
      <c r="Y10" s="84"/>
      <c r="Z10" s="9">
        <v>0</v>
      </c>
      <c r="AA10" s="9">
        <v>101</v>
      </c>
      <c r="AB10" s="9">
        <v>0</v>
      </c>
      <c r="AC10" s="9">
        <v>77</v>
      </c>
      <c r="AD10" s="9">
        <v>178</v>
      </c>
      <c r="AE10" s="84"/>
      <c r="AF10" s="23">
        <v>0</v>
      </c>
      <c r="AG10" s="9">
        <v>0</v>
      </c>
      <c r="AH10" s="9">
        <v>810</v>
      </c>
      <c r="AI10" s="9"/>
      <c r="AJ10" s="9">
        <v>810</v>
      </c>
      <c r="AK10" s="18"/>
      <c r="AL10" s="381">
        <v>407.8</v>
      </c>
      <c r="AM10" s="2">
        <v>257</v>
      </c>
      <c r="AN10" s="9">
        <v>0</v>
      </c>
      <c r="AO10" s="9">
        <v>80.8</v>
      </c>
      <c r="AP10" s="9">
        <v>178</v>
      </c>
      <c r="AQ10" s="382">
        <v>810</v>
      </c>
    </row>
    <row r="11" spans="1:43" ht="15.5" x14ac:dyDescent="0.35">
      <c r="A11" s="15" t="s">
        <v>208</v>
      </c>
      <c r="B11" s="229">
        <v>58</v>
      </c>
      <c r="C11" s="228">
        <v>0</v>
      </c>
      <c r="D11" s="228">
        <v>721</v>
      </c>
      <c r="E11" s="228">
        <v>0</v>
      </c>
      <c r="F11" s="228">
        <v>779</v>
      </c>
      <c r="G11" s="84"/>
      <c r="H11" s="229">
        <v>0</v>
      </c>
      <c r="I11" s="228">
        <v>40</v>
      </c>
      <c r="J11" s="228">
        <v>0</v>
      </c>
      <c r="K11" s="244">
        <v>597</v>
      </c>
      <c r="L11" s="246">
        <v>637</v>
      </c>
      <c r="M11" s="212"/>
      <c r="N11" s="23">
        <v>243</v>
      </c>
      <c r="O11" s="9">
        <v>57</v>
      </c>
      <c r="P11" s="9">
        <v>247</v>
      </c>
      <c r="Q11" s="9">
        <v>0</v>
      </c>
      <c r="R11" s="9">
        <v>547</v>
      </c>
      <c r="S11" s="84"/>
      <c r="T11" s="285">
        <v>0</v>
      </c>
      <c r="U11" s="286">
        <v>0</v>
      </c>
      <c r="V11" s="287">
        <v>435.8</v>
      </c>
      <c r="W11" s="287">
        <v>0</v>
      </c>
      <c r="X11" s="287">
        <v>435.8</v>
      </c>
      <c r="Y11" s="84"/>
      <c r="Z11" s="9">
        <v>0</v>
      </c>
      <c r="AA11" s="9">
        <v>1726</v>
      </c>
      <c r="AB11" s="9">
        <v>723</v>
      </c>
      <c r="AC11" s="9">
        <v>98</v>
      </c>
      <c r="AD11" s="9">
        <v>2547</v>
      </c>
      <c r="AE11" s="84"/>
      <c r="AF11" s="23">
        <v>0</v>
      </c>
      <c r="AG11" s="9">
        <v>0</v>
      </c>
      <c r="AH11" s="9">
        <v>0</v>
      </c>
      <c r="AI11" s="9">
        <v>94.1</v>
      </c>
      <c r="AJ11" s="9">
        <v>94.1</v>
      </c>
      <c r="AK11" s="18"/>
      <c r="AL11" s="381">
        <v>779</v>
      </c>
      <c r="AM11" s="2">
        <v>637</v>
      </c>
      <c r="AN11" s="9">
        <v>547</v>
      </c>
      <c r="AO11" s="9">
        <v>435.8</v>
      </c>
      <c r="AP11" s="9">
        <v>2547</v>
      </c>
      <c r="AQ11" s="382">
        <v>94.1</v>
      </c>
    </row>
    <row r="12" spans="1:43" ht="15.5" x14ac:dyDescent="0.35">
      <c r="A12" s="15" t="s">
        <v>209</v>
      </c>
      <c r="B12" s="229">
        <v>0</v>
      </c>
      <c r="C12" s="228">
        <v>0</v>
      </c>
      <c r="D12" s="228">
        <v>0</v>
      </c>
      <c r="E12" s="228">
        <v>0</v>
      </c>
      <c r="F12" s="228">
        <v>0</v>
      </c>
      <c r="G12" s="84"/>
      <c r="H12" s="229">
        <v>0</v>
      </c>
      <c r="I12" s="228">
        <v>0</v>
      </c>
      <c r="J12" s="228">
        <v>0</v>
      </c>
      <c r="K12" s="250">
        <v>0</v>
      </c>
      <c r="L12" s="246">
        <v>0</v>
      </c>
      <c r="M12" s="212"/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84"/>
      <c r="T12" s="285">
        <v>0</v>
      </c>
      <c r="U12" s="286">
        <v>0</v>
      </c>
      <c r="V12" s="287">
        <v>0</v>
      </c>
      <c r="W12" s="287">
        <v>0</v>
      </c>
      <c r="X12" s="287">
        <v>0</v>
      </c>
      <c r="Y12" s="84"/>
      <c r="Z12" s="9">
        <v>0</v>
      </c>
      <c r="AA12" s="9">
        <v>873.7</v>
      </c>
      <c r="AB12" s="9">
        <v>0</v>
      </c>
      <c r="AC12" s="9">
        <v>0</v>
      </c>
      <c r="AD12" s="9">
        <v>873.7</v>
      </c>
      <c r="AE12" s="84"/>
      <c r="AF12" s="23">
        <v>0</v>
      </c>
      <c r="AG12" s="651">
        <v>0</v>
      </c>
      <c r="AH12" s="9">
        <v>0</v>
      </c>
      <c r="AI12" s="9">
        <v>0</v>
      </c>
      <c r="AJ12" s="9">
        <v>0</v>
      </c>
      <c r="AK12" s="18"/>
      <c r="AL12" s="381">
        <v>0</v>
      </c>
      <c r="AM12" s="2">
        <v>0</v>
      </c>
      <c r="AN12" s="9">
        <v>0</v>
      </c>
      <c r="AO12" s="9">
        <v>0</v>
      </c>
      <c r="AP12" s="9">
        <v>873.7</v>
      </c>
      <c r="AQ12" s="382">
        <v>0</v>
      </c>
    </row>
    <row r="13" spans="1:43" ht="16" thickBot="1" x14ac:dyDescent="0.4">
      <c r="A13" s="19" t="s">
        <v>212</v>
      </c>
      <c r="B13" s="6">
        <v>159.80000000000001</v>
      </c>
      <c r="C13" s="5">
        <v>89</v>
      </c>
      <c r="D13" s="5">
        <v>790</v>
      </c>
      <c r="E13" s="5">
        <v>148</v>
      </c>
      <c r="F13" s="251">
        <v>1186.8</v>
      </c>
      <c r="G13" s="5">
        <v>0</v>
      </c>
      <c r="H13" s="6">
        <v>0</v>
      </c>
      <c r="I13" s="5">
        <v>206</v>
      </c>
      <c r="J13" s="5">
        <v>0</v>
      </c>
      <c r="K13" s="5">
        <v>688</v>
      </c>
      <c r="L13" s="325">
        <v>894</v>
      </c>
      <c r="M13" s="211"/>
      <c r="N13" s="20">
        <v>243</v>
      </c>
      <c r="O13" s="21">
        <v>57</v>
      </c>
      <c r="P13" s="21">
        <v>247</v>
      </c>
      <c r="Q13" s="21">
        <v>0</v>
      </c>
      <c r="R13" s="21">
        <v>547</v>
      </c>
      <c r="S13" s="83"/>
      <c r="T13" s="279">
        <v>73.8</v>
      </c>
      <c r="U13" s="280">
        <v>7</v>
      </c>
      <c r="V13" s="281">
        <v>435.8</v>
      </c>
      <c r="W13" s="281">
        <v>0</v>
      </c>
      <c r="X13" s="281">
        <v>516.6</v>
      </c>
      <c r="Y13" s="83"/>
      <c r="Z13" s="21">
        <v>0</v>
      </c>
      <c r="AA13" s="21">
        <v>2700.7</v>
      </c>
      <c r="AB13" s="21">
        <v>723</v>
      </c>
      <c r="AC13" s="21">
        <v>175</v>
      </c>
      <c r="AD13" s="21">
        <v>3598.7</v>
      </c>
      <c r="AE13" s="83"/>
      <c r="AF13" s="21">
        <v>0</v>
      </c>
      <c r="AG13" s="650">
        <v>0</v>
      </c>
      <c r="AH13" s="21">
        <v>810</v>
      </c>
      <c r="AI13" s="21">
        <v>94.1</v>
      </c>
      <c r="AJ13" s="21">
        <v>904.1</v>
      </c>
      <c r="AK13" s="22"/>
      <c r="AL13" s="383">
        <v>1186.8</v>
      </c>
      <c r="AM13" s="377">
        <v>894</v>
      </c>
      <c r="AN13" s="378">
        <v>547</v>
      </c>
      <c r="AO13" s="378">
        <v>516.6</v>
      </c>
      <c r="AP13" s="378">
        <v>3598.7</v>
      </c>
      <c r="AQ13" s="384">
        <v>904.1</v>
      </c>
    </row>
    <row r="14" spans="1:43" ht="13.5" customHeight="1" thickTop="1" x14ac:dyDescent="0.35">
      <c r="A14" s="24"/>
      <c r="B14" s="738"/>
      <c r="C14" s="739"/>
      <c r="D14" s="739"/>
      <c r="E14" s="739"/>
      <c r="F14" s="740"/>
      <c r="G14" s="83"/>
      <c r="H14" s="735"/>
      <c r="I14" s="736"/>
      <c r="J14" s="736"/>
      <c r="K14" s="736"/>
      <c r="L14" s="737"/>
      <c r="M14" s="211"/>
      <c r="N14" s="741"/>
      <c r="O14" s="742"/>
      <c r="P14" s="742"/>
      <c r="Q14" s="742"/>
      <c r="R14" s="743"/>
      <c r="S14" s="83"/>
      <c r="T14" s="288"/>
      <c r="U14" s="289"/>
      <c r="V14" s="290"/>
      <c r="W14" s="290"/>
      <c r="X14" s="290"/>
      <c r="Y14" s="83"/>
      <c r="Z14" s="80"/>
      <c r="AA14" s="80"/>
      <c r="AB14" s="80"/>
      <c r="AC14" s="80"/>
      <c r="AD14" s="80"/>
      <c r="AE14" s="83"/>
      <c r="AF14" s="472"/>
      <c r="AG14" s="80"/>
      <c r="AH14" s="80"/>
      <c r="AI14" s="80"/>
      <c r="AJ14" s="80"/>
      <c r="AK14" s="22"/>
      <c r="AL14" s="381"/>
      <c r="AM14" s="2"/>
      <c r="AN14" s="9"/>
      <c r="AO14" s="9"/>
      <c r="AP14" s="9"/>
      <c r="AQ14" s="382"/>
    </row>
    <row r="15" spans="1:43" ht="15.5" x14ac:dyDescent="0.35">
      <c r="A15" s="24" t="s">
        <v>213</v>
      </c>
      <c r="B15" s="230"/>
      <c r="C15" s="231"/>
      <c r="D15" s="231"/>
      <c r="E15" s="231"/>
      <c r="F15" s="231"/>
      <c r="G15" s="84"/>
      <c r="H15" s="230"/>
      <c r="I15" s="231"/>
      <c r="J15" s="231"/>
      <c r="K15" s="231"/>
      <c r="L15" s="249"/>
      <c r="M15" s="212"/>
      <c r="N15" s="23"/>
      <c r="O15" s="9"/>
      <c r="P15" s="9"/>
      <c r="Q15" s="9"/>
      <c r="R15" s="9"/>
      <c r="S15" s="84"/>
      <c r="T15" s="285"/>
      <c r="U15" s="286"/>
      <c r="V15" s="287"/>
      <c r="W15" s="287"/>
      <c r="X15" s="287"/>
      <c r="Y15" s="84"/>
      <c r="Z15" s="9"/>
      <c r="AA15" s="9"/>
      <c r="AB15" s="9"/>
      <c r="AD15" s="9"/>
      <c r="AE15" s="84"/>
      <c r="AF15" s="23"/>
      <c r="AG15" s="9"/>
      <c r="AH15" s="9"/>
      <c r="AI15" s="9"/>
      <c r="AJ15" s="9"/>
      <c r="AK15" s="18"/>
      <c r="AL15" s="381"/>
      <c r="AM15" s="2"/>
      <c r="AN15" s="9"/>
      <c r="AO15" s="9"/>
      <c r="AP15" s="9"/>
      <c r="AQ15" s="382"/>
    </row>
    <row r="16" spans="1:43" ht="15.5" x14ac:dyDescent="0.35">
      <c r="A16" s="15" t="s">
        <v>207</v>
      </c>
      <c r="B16" s="229">
        <v>526.49405723000007</v>
      </c>
      <c r="C16" s="228">
        <v>481.43821172000008</v>
      </c>
      <c r="D16" s="228">
        <v>468.22012802000017</v>
      </c>
      <c r="E16" s="228">
        <v>442.77365715696078</v>
      </c>
      <c r="F16" s="228">
        <v>442.77365715696078</v>
      </c>
      <c r="G16" s="668"/>
      <c r="H16" s="229">
        <v>436.98197384000008</v>
      </c>
      <c r="I16" s="228">
        <v>393.48413978000013</v>
      </c>
      <c r="J16" s="228">
        <v>398.67332310675329</v>
      </c>
      <c r="K16" s="228">
        <v>369.3077251909703</v>
      </c>
      <c r="L16" s="246">
        <v>369.3077251909703</v>
      </c>
      <c r="M16" s="669"/>
      <c r="N16" s="3">
        <v>333.59453576097019</v>
      </c>
      <c r="O16" s="4">
        <v>313.37861329096995</v>
      </c>
      <c r="P16" s="4">
        <v>297.07689089096999</v>
      </c>
      <c r="Q16" s="4">
        <v>291.53997125999996</v>
      </c>
      <c r="R16" s="4">
        <v>291.53997125999996</v>
      </c>
      <c r="S16" s="668"/>
      <c r="T16" s="275">
        <v>271.48747082</v>
      </c>
      <c r="U16" s="305">
        <v>211.64516245999997</v>
      </c>
      <c r="V16" s="306">
        <v>170.76431937999999</v>
      </c>
      <c r="W16" s="670">
        <v>154.41890103999998</v>
      </c>
      <c r="X16" s="306">
        <v>154.41890103999998</v>
      </c>
      <c r="Y16" s="668"/>
      <c r="Z16" s="671">
        <v>131.48556326999997</v>
      </c>
      <c r="AA16" s="671">
        <v>116.47483020000003</v>
      </c>
      <c r="AB16" s="671">
        <v>110.55509176000001</v>
      </c>
      <c r="AC16" s="9">
        <v>103.50861402000001</v>
      </c>
      <c r="AD16" s="246">
        <v>103.50861402000001</v>
      </c>
      <c r="AE16" s="668"/>
      <c r="AF16" s="229">
        <v>100.1</v>
      </c>
      <c r="AG16" s="244">
        <v>93</v>
      </c>
      <c r="AH16" s="244">
        <v>82.7</v>
      </c>
      <c r="AI16" s="244">
        <v>77.400000000000006</v>
      </c>
      <c r="AJ16" s="244">
        <v>77.400000000000006</v>
      </c>
      <c r="AK16" s="17"/>
      <c r="AL16" s="381">
        <v>442.77365715696078</v>
      </c>
      <c r="AM16" s="2">
        <v>369.3077251909703</v>
      </c>
      <c r="AN16" s="9">
        <v>291.53997125999996</v>
      </c>
      <c r="AO16" s="9">
        <v>154.41890103999998</v>
      </c>
      <c r="AP16" s="9">
        <v>103.50861402000001</v>
      </c>
      <c r="AQ16" s="382">
        <v>77.400000000000006</v>
      </c>
    </row>
    <row r="17" spans="1:44" ht="15.5" x14ac:dyDescent="0.35">
      <c r="A17" s="15" t="s">
        <v>208</v>
      </c>
      <c r="B17" s="229">
        <v>152.20215676000035</v>
      </c>
      <c r="C17" s="228">
        <v>129.13657638000052</v>
      </c>
      <c r="D17" s="228">
        <v>106.77634660000059</v>
      </c>
      <c r="E17" s="228">
        <v>88.416551115702802</v>
      </c>
      <c r="F17" s="228">
        <v>88.416551115702802</v>
      </c>
      <c r="G17" s="668"/>
      <c r="H17" s="229">
        <v>89.164043770000703</v>
      </c>
      <c r="I17" s="228">
        <v>86.85495178000069</v>
      </c>
      <c r="J17" s="228">
        <v>88.149690740000679</v>
      </c>
      <c r="K17" s="228">
        <v>88.439469440000707</v>
      </c>
      <c r="L17" s="246">
        <v>88.439469440000707</v>
      </c>
      <c r="M17" s="669"/>
      <c r="N17" s="3">
        <v>88.056167060000703</v>
      </c>
      <c r="O17" s="4">
        <v>78.958053888867184</v>
      </c>
      <c r="P17" s="4">
        <v>77.841009220000032</v>
      </c>
      <c r="Q17" s="4">
        <v>65.121711570000002</v>
      </c>
      <c r="R17" s="4">
        <v>65.121711570000002</v>
      </c>
      <c r="S17" s="668"/>
      <c r="T17" s="275">
        <v>62.229204230000008</v>
      </c>
      <c r="U17" s="305">
        <v>59.749416960000005</v>
      </c>
      <c r="V17" s="306">
        <v>51.993819890000012</v>
      </c>
      <c r="W17" s="670">
        <v>47.329922240000002</v>
      </c>
      <c r="X17" s="306">
        <v>47.329922240000002</v>
      </c>
      <c r="Y17" s="668"/>
      <c r="Z17" s="671">
        <v>42.927988620000001</v>
      </c>
      <c r="AA17" s="671">
        <v>28.167291950000006</v>
      </c>
      <c r="AB17" s="671">
        <v>23.99284775762014</v>
      </c>
      <c r="AC17" s="9">
        <v>22.579505839737166</v>
      </c>
      <c r="AD17" s="246">
        <v>22.579505839737166</v>
      </c>
      <c r="AE17" s="668"/>
      <c r="AF17" s="229">
        <v>17</v>
      </c>
      <c r="AG17" s="244">
        <v>16</v>
      </c>
      <c r="AH17" s="244">
        <v>14.7</v>
      </c>
      <c r="AI17" s="244">
        <v>20.2</v>
      </c>
      <c r="AJ17" s="244">
        <v>20.2</v>
      </c>
      <c r="AK17" s="17"/>
      <c r="AL17" s="381">
        <v>88.416551115702802</v>
      </c>
      <c r="AM17" s="2">
        <v>88.439469440000707</v>
      </c>
      <c r="AN17" s="9">
        <v>65.121711570000002</v>
      </c>
      <c r="AO17" s="9">
        <v>47.329922240000002</v>
      </c>
      <c r="AP17" s="9">
        <v>22.579505839737166</v>
      </c>
      <c r="AQ17" s="382">
        <v>20.2</v>
      </c>
    </row>
    <row r="18" spans="1:44" ht="15.5" x14ac:dyDescent="0.35">
      <c r="A18" s="15" t="s">
        <v>209</v>
      </c>
      <c r="B18" s="229">
        <v>25.852226809999998</v>
      </c>
      <c r="C18" s="228">
        <v>18.311528640000002</v>
      </c>
      <c r="D18" s="228">
        <v>13.034213359999999</v>
      </c>
      <c r="E18" s="228">
        <v>9.5645788761651485</v>
      </c>
      <c r="F18" s="228">
        <v>9.5645788761651485</v>
      </c>
      <c r="G18" s="319"/>
      <c r="H18" s="229">
        <v>2.3318407094563192</v>
      </c>
      <c r="I18" s="228">
        <v>3.7025579363568797</v>
      </c>
      <c r="J18" s="228">
        <v>11.368396351005362</v>
      </c>
      <c r="K18" s="228">
        <v>10.666796730605002</v>
      </c>
      <c r="L18" s="246">
        <v>10.666796730605002</v>
      </c>
      <c r="M18" s="320"/>
      <c r="N18" s="3">
        <v>10.863332820162814</v>
      </c>
      <c r="O18" s="4">
        <v>10.863332820162814</v>
      </c>
      <c r="P18" s="4">
        <v>49.574042240000004</v>
      </c>
      <c r="Q18" s="4">
        <v>40.258395369999995</v>
      </c>
      <c r="R18" s="247">
        <v>40.258395369999995</v>
      </c>
      <c r="S18" s="319"/>
      <c r="T18" s="275">
        <v>38.543458340000001</v>
      </c>
      <c r="U18" s="305">
        <v>4.92273475</v>
      </c>
      <c r="V18" s="305">
        <v>4.32228353</v>
      </c>
      <c r="W18" s="670">
        <v>1.2556803700000001</v>
      </c>
      <c r="X18" s="310">
        <v>1.2556803700000001</v>
      </c>
      <c r="Y18" s="319"/>
      <c r="Z18" s="672">
        <v>1.2368979599999999</v>
      </c>
      <c r="AA18" s="671">
        <v>1.3139748500000001</v>
      </c>
      <c r="AB18" s="671">
        <v>1.3139748500000001</v>
      </c>
      <c r="AC18" s="228">
        <v>1.3139748500000001</v>
      </c>
      <c r="AD18" s="246">
        <v>1.3139748500000001</v>
      </c>
      <c r="AE18" s="319"/>
      <c r="AF18" s="229">
        <v>1.3</v>
      </c>
      <c r="AG18" s="244">
        <v>1</v>
      </c>
      <c r="AH18" s="244">
        <v>1.2</v>
      </c>
      <c r="AI18" s="244">
        <v>0.3</v>
      </c>
      <c r="AJ18" s="244">
        <v>0.3</v>
      </c>
      <c r="AK18" s="17"/>
      <c r="AL18" s="381">
        <v>9.5645788761651485</v>
      </c>
      <c r="AM18" s="2">
        <v>10.666796730605002</v>
      </c>
      <c r="AN18" s="9">
        <v>40.258395369999995</v>
      </c>
      <c r="AO18" s="9">
        <v>1.2556803700000001</v>
      </c>
      <c r="AP18" s="9">
        <v>1.3139748500000001</v>
      </c>
      <c r="AQ18" s="382">
        <v>0.3</v>
      </c>
    </row>
    <row r="19" spans="1:44" ht="16" thickBot="1" x14ac:dyDescent="0.4">
      <c r="A19" s="19"/>
      <c r="B19" s="6">
        <v>704.54844080000044</v>
      </c>
      <c r="C19" s="5">
        <v>628.88631674000067</v>
      </c>
      <c r="D19" s="5">
        <v>588.03068798000072</v>
      </c>
      <c r="E19" s="5">
        <v>540.75478714882865</v>
      </c>
      <c r="F19" s="5">
        <v>540.75478714882865</v>
      </c>
      <c r="G19" s="319"/>
      <c r="H19" s="5">
        <v>528.47785831945703</v>
      </c>
      <c r="I19" s="5">
        <v>484.04164949635771</v>
      </c>
      <c r="J19" s="5">
        <v>498.1914101977593</v>
      </c>
      <c r="K19" s="5">
        <v>468.41399136157605</v>
      </c>
      <c r="L19" s="251">
        <v>468.41399136157605</v>
      </c>
      <c r="M19" s="320"/>
      <c r="N19" s="6">
        <v>432.51403564113372</v>
      </c>
      <c r="O19" s="5">
        <v>403.2</v>
      </c>
      <c r="P19" s="5">
        <v>424.49194235097002</v>
      </c>
      <c r="Q19" s="5">
        <v>396.92007819999998</v>
      </c>
      <c r="R19" s="5">
        <v>396.92007819999998</v>
      </c>
      <c r="S19" s="319"/>
      <c r="T19" s="326">
        <v>372.26013338999996</v>
      </c>
      <c r="U19" s="321">
        <v>276.31731416999997</v>
      </c>
      <c r="V19" s="321">
        <v>227.08042280000001</v>
      </c>
      <c r="W19" s="321">
        <v>203.00450364999998</v>
      </c>
      <c r="X19" s="321">
        <v>203.00450364999998</v>
      </c>
      <c r="Y19" s="319"/>
      <c r="Z19" s="322">
        <v>175.65044984999997</v>
      </c>
      <c r="AA19" s="322">
        <v>145.95609700000003</v>
      </c>
      <c r="AB19" s="322">
        <v>135.86191436762013</v>
      </c>
      <c r="AC19" s="322">
        <v>127.40209470973717</v>
      </c>
      <c r="AD19" s="322">
        <v>127.40209470973717</v>
      </c>
      <c r="AE19" s="319"/>
      <c r="AF19" s="322">
        <v>118.39999999999999</v>
      </c>
      <c r="AG19" s="322">
        <v>110</v>
      </c>
      <c r="AH19" s="322">
        <v>98.600000000000009</v>
      </c>
      <c r="AI19" s="322">
        <v>97.9</v>
      </c>
      <c r="AJ19" s="322">
        <v>97.9</v>
      </c>
      <c r="AK19" s="17"/>
      <c r="AL19" s="679">
        <v>540.75478714882865</v>
      </c>
      <c r="AM19" s="680">
        <v>468.41399136157605</v>
      </c>
      <c r="AN19" s="681">
        <v>396.92007819999998</v>
      </c>
      <c r="AO19" s="681">
        <v>203.00450364999998</v>
      </c>
      <c r="AP19" s="681">
        <v>127.40209470973717</v>
      </c>
      <c r="AQ19" s="682">
        <v>97.9</v>
      </c>
    </row>
    <row r="20" spans="1:44" s="354" customFormat="1" ht="15.5" x14ac:dyDescent="0.35">
      <c r="A20" s="342"/>
      <c r="B20" s="343"/>
      <c r="C20" s="344"/>
      <c r="D20" s="344"/>
      <c r="E20" s="356"/>
      <c r="F20" s="344"/>
      <c r="G20" s="345"/>
      <c r="H20" s="343"/>
      <c r="I20" s="344"/>
      <c r="J20" s="344"/>
      <c r="K20" s="346"/>
      <c r="L20" s="347"/>
      <c r="M20" s="348"/>
      <c r="N20" s="343"/>
      <c r="O20" s="344"/>
      <c r="P20" s="344"/>
      <c r="Q20" s="355"/>
      <c r="R20" s="344"/>
      <c r="S20" s="345"/>
      <c r="T20" s="349"/>
      <c r="U20" s="350"/>
      <c r="V20" s="351"/>
      <c r="W20" s="351"/>
      <c r="Y20" s="345"/>
      <c r="Z20" s="352"/>
      <c r="AA20" s="344"/>
      <c r="AB20" s="344"/>
      <c r="AC20" s="344"/>
      <c r="AD20" s="344"/>
      <c r="AE20" s="345"/>
      <c r="AF20" s="343"/>
      <c r="AG20" s="344"/>
      <c r="AH20" s="344"/>
      <c r="AI20" s="344"/>
      <c r="AJ20" s="344"/>
      <c r="AK20" s="353"/>
      <c r="AL20" s="388"/>
      <c r="AM20" s="389"/>
      <c r="AN20" s="390"/>
      <c r="AO20" s="390"/>
      <c r="AP20" s="390"/>
      <c r="AQ20" s="391"/>
      <c r="AR20"/>
    </row>
    <row r="21" spans="1:44" ht="15.5" x14ac:dyDescent="0.35">
      <c r="A21" s="26"/>
      <c r="B21" s="232"/>
      <c r="C21" s="233"/>
      <c r="D21" s="233"/>
      <c r="E21" s="233"/>
      <c r="F21" s="233"/>
      <c r="G21" s="84"/>
      <c r="H21" s="232"/>
      <c r="I21" s="233"/>
      <c r="J21" s="233"/>
      <c r="K21" s="252"/>
      <c r="L21" s="253"/>
      <c r="M21" s="212"/>
      <c r="N21" s="3"/>
      <c r="O21" s="4"/>
      <c r="P21" s="4"/>
      <c r="Q21" s="4"/>
      <c r="R21" s="4"/>
      <c r="S21" s="84"/>
      <c r="T21" s="275"/>
      <c r="U21" s="305"/>
      <c r="V21" s="306"/>
      <c r="W21" s="306"/>
      <c r="X21" s="306"/>
      <c r="Y21" s="84"/>
      <c r="Z21" s="25"/>
      <c r="AA21" s="25"/>
      <c r="AB21" s="25"/>
      <c r="AC21" s="25"/>
      <c r="AD21" s="25"/>
      <c r="AE21" s="84"/>
      <c r="AF21" s="473"/>
      <c r="AG21" s="25"/>
      <c r="AH21" s="25"/>
      <c r="AI21" s="25"/>
      <c r="AJ21" s="25"/>
      <c r="AK21" s="18"/>
      <c r="AL21" s="392"/>
      <c r="AM21" s="393"/>
      <c r="AN21" s="394"/>
      <c r="AO21" s="394"/>
      <c r="AP21" s="394"/>
      <c r="AQ21" s="395"/>
    </row>
    <row r="22" spans="1:44" ht="15.5" x14ac:dyDescent="0.35">
      <c r="A22" s="15"/>
      <c r="B22" s="229"/>
      <c r="C22" s="228"/>
      <c r="D22" s="228"/>
      <c r="E22" s="228"/>
      <c r="F22" s="228"/>
      <c r="G22" s="85"/>
      <c r="H22" s="229"/>
      <c r="I22" s="228"/>
      <c r="J22" s="228"/>
      <c r="K22" s="244"/>
      <c r="L22" s="246"/>
      <c r="M22" s="213"/>
      <c r="N22" s="3"/>
      <c r="O22" s="2"/>
      <c r="P22" s="2"/>
      <c r="Q22" s="2"/>
      <c r="R22" s="2"/>
      <c r="S22" s="85"/>
      <c r="T22" s="275"/>
      <c r="U22" s="276"/>
      <c r="V22" s="277"/>
      <c r="W22" s="277"/>
      <c r="X22" s="277"/>
      <c r="Y22" s="85"/>
      <c r="Z22" s="27"/>
      <c r="AA22" s="27"/>
      <c r="AB22" s="27"/>
      <c r="AC22" s="27"/>
      <c r="AD22" s="27"/>
      <c r="AE22" s="85"/>
      <c r="AF22" s="474"/>
      <c r="AG22" s="27"/>
      <c r="AH22" s="27"/>
      <c r="AI22" s="27"/>
      <c r="AJ22" s="27"/>
      <c r="AK22" s="18"/>
      <c r="AL22" s="392"/>
      <c r="AM22" s="393"/>
      <c r="AN22" s="394"/>
      <c r="AO22" s="394"/>
      <c r="AP22" s="394"/>
      <c r="AQ22" s="395"/>
    </row>
    <row r="23" spans="1:44" ht="15.5" x14ac:dyDescent="0.35">
      <c r="A23" s="15"/>
      <c r="B23" s="229"/>
      <c r="C23" s="228"/>
      <c r="D23" s="228"/>
      <c r="E23" s="228"/>
      <c r="F23" s="228"/>
      <c r="G23" s="10"/>
      <c r="H23" s="229"/>
      <c r="I23" s="228"/>
      <c r="J23" s="228"/>
      <c r="K23" s="244"/>
      <c r="L23" s="246"/>
      <c r="M23" s="214"/>
      <c r="N23" s="3"/>
      <c r="O23" s="2"/>
      <c r="P23" s="2"/>
      <c r="Q23" s="2"/>
      <c r="R23" s="2"/>
      <c r="S23" s="10"/>
      <c r="T23" s="275"/>
      <c r="U23" s="276"/>
      <c r="V23" s="277"/>
      <c r="W23" s="277"/>
      <c r="X23" s="277"/>
      <c r="Y23" s="10"/>
      <c r="Z23" s="28"/>
      <c r="AA23" s="28"/>
      <c r="AB23" s="28"/>
      <c r="AC23" s="28"/>
      <c r="AD23" s="28"/>
      <c r="AE23" s="10"/>
      <c r="AF23" s="475"/>
      <c r="AG23" s="28"/>
      <c r="AH23" s="28"/>
      <c r="AI23" s="28"/>
      <c r="AJ23" s="28"/>
      <c r="AK23" s="18"/>
      <c r="AL23" s="392"/>
      <c r="AM23" s="393"/>
      <c r="AN23" s="394"/>
      <c r="AO23" s="394"/>
      <c r="AP23" s="394"/>
      <c r="AQ23" s="395"/>
    </row>
    <row r="24" spans="1:44" ht="15.5" x14ac:dyDescent="0.35">
      <c r="A24" s="15"/>
      <c r="B24" s="229"/>
      <c r="C24" s="228"/>
      <c r="D24" s="228"/>
      <c r="E24" s="228"/>
      <c r="F24" s="228"/>
      <c r="G24" s="11"/>
      <c r="H24" s="229"/>
      <c r="I24" s="228"/>
      <c r="J24" s="228"/>
      <c r="K24" s="244"/>
      <c r="L24" s="246"/>
      <c r="M24" s="215"/>
      <c r="N24" s="3"/>
      <c r="O24" s="2"/>
      <c r="P24" s="2"/>
      <c r="Q24" s="2"/>
      <c r="R24" s="2"/>
      <c r="S24" s="11"/>
      <c r="T24" s="275"/>
      <c r="U24" s="276"/>
      <c r="V24" s="277"/>
      <c r="W24" s="277"/>
      <c r="X24" s="277"/>
      <c r="Y24" s="11"/>
      <c r="Z24" s="29"/>
      <c r="AA24" s="29"/>
      <c r="AB24" s="29"/>
      <c r="AC24" s="29"/>
      <c r="AD24" s="29"/>
      <c r="AE24" s="11"/>
      <c r="AF24" s="476"/>
      <c r="AG24" s="29"/>
      <c r="AH24" s="29"/>
      <c r="AI24" s="29"/>
      <c r="AJ24" s="29"/>
      <c r="AK24" s="18"/>
      <c r="AL24" s="392"/>
      <c r="AM24" s="393"/>
      <c r="AN24" s="394"/>
      <c r="AO24" s="394"/>
      <c r="AP24" s="394"/>
      <c r="AQ24" s="395"/>
    </row>
    <row r="25" spans="1:44" ht="15.5" x14ac:dyDescent="0.35">
      <c r="A25" s="30"/>
      <c r="B25" s="232"/>
      <c r="C25" s="233"/>
      <c r="D25" s="233"/>
      <c r="E25" s="233"/>
      <c r="F25" s="233"/>
      <c r="G25" s="11"/>
      <c r="H25" s="232"/>
      <c r="I25" s="233"/>
      <c r="J25" s="233"/>
      <c r="K25" s="252"/>
      <c r="L25" s="253"/>
      <c r="M25" s="215"/>
      <c r="N25" s="3"/>
      <c r="O25" s="2"/>
      <c r="P25" s="2"/>
      <c r="Q25" s="2"/>
      <c r="R25" s="2"/>
      <c r="S25" s="11"/>
      <c r="T25" s="275"/>
      <c r="U25" s="276"/>
      <c r="V25" s="277"/>
      <c r="W25" s="277"/>
      <c r="X25" s="277"/>
      <c r="Y25" s="11"/>
      <c r="Z25" s="29"/>
      <c r="AA25" s="29"/>
      <c r="AB25" s="29"/>
      <c r="AC25" s="29"/>
      <c r="AD25" s="29"/>
      <c r="AE25" s="11"/>
      <c r="AF25" s="476"/>
      <c r="AG25" s="29"/>
      <c r="AH25" s="29"/>
      <c r="AI25" s="29"/>
      <c r="AJ25" s="29"/>
      <c r="AK25" s="18"/>
      <c r="AL25" s="392"/>
      <c r="AM25" s="393"/>
      <c r="AN25" s="394"/>
      <c r="AO25" s="394"/>
      <c r="AP25" s="394"/>
      <c r="AQ25" s="395"/>
    </row>
    <row r="26" spans="1:44" ht="15.5" x14ac:dyDescent="0.35">
      <c r="A26" s="31"/>
      <c r="B26" s="3"/>
      <c r="C26" s="4"/>
      <c r="D26" s="4"/>
      <c r="E26" s="4"/>
      <c r="F26" s="4"/>
      <c r="G26" s="11"/>
      <c r="H26" s="3"/>
      <c r="I26" s="4"/>
      <c r="J26" s="4"/>
      <c r="K26" s="2"/>
      <c r="L26" s="247"/>
      <c r="M26" s="215"/>
      <c r="N26" s="3"/>
      <c r="O26" s="2"/>
      <c r="P26" s="2"/>
      <c r="Q26" s="2"/>
      <c r="R26" s="2"/>
      <c r="S26" s="11"/>
      <c r="T26" s="275"/>
      <c r="U26" s="276"/>
      <c r="V26" s="277"/>
      <c r="W26" s="277"/>
      <c r="X26" s="277"/>
      <c r="Y26" s="11"/>
      <c r="Z26" s="29"/>
      <c r="AA26" s="29"/>
      <c r="AB26" s="29"/>
      <c r="AC26" s="29"/>
      <c r="AD26" s="29"/>
      <c r="AE26" s="11"/>
      <c r="AF26" s="476"/>
      <c r="AG26" s="29"/>
      <c r="AH26" s="29"/>
      <c r="AI26" s="29"/>
      <c r="AJ26" s="29"/>
      <c r="AK26" s="18"/>
      <c r="AL26" s="392"/>
      <c r="AM26" s="393"/>
      <c r="AN26" s="394"/>
      <c r="AO26" s="394"/>
      <c r="AP26" s="394"/>
      <c r="AQ26" s="395"/>
    </row>
    <row r="27" spans="1:44" ht="16" thickBot="1" x14ac:dyDescent="0.4">
      <c r="A27" s="32"/>
      <c r="B27" s="234"/>
      <c r="C27" s="235"/>
      <c r="D27" s="235"/>
      <c r="E27" s="235"/>
      <c r="F27" s="235"/>
      <c r="G27" s="11"/>
      <c r="H27" s="234"/>
      <c r="I27" s="235"/>
      <c r="J27" s="235"/>
      <c r="K27" s="235"/>
      <c r="L27" s="254"/>
      <c r="M27" s="215"/>
      <c r="N27" s="33"/>
      <c r="O27" s="34"/>
      <c r="P27" s="34"/>
      <c r="Q27" s="34"/>
      <c r="R27" s="34"/>
      <c r="S27" s="11"/>
      <c r="T27" s="307"/>
      <c r="U27" s="308"/>
      <c r="V27" s="309"/>
      <c r="W27" s="309"/>
      <c r="X27" s="309"/>
      <c r="Y27" s="11"/>
      <c r="Z27" s="35"/>
      <c r="AA27" s="35"/>
      <c r="AB27" s="35"/>
      <c r="AC27" s="35"/>
      <c r="AD27" s="35"/>
      <c r="AE27" s="11"/>
      <c r="AF27" s="477"/>
      <c r="AG27" s="35"/>
      <c r="AH27" s="35"/>
      <c r="AI27" s="35"/>
      <c r="AJ27" s="35"/>
      <c r="AK27" s="36"/>
      <c r="AL27" s="396"/>
      <c r="AM27" s="397"/>
      <c r="AN27" s="398"/>
      <c r="AO27" s="398"/>
      <c r="AP27" s="398"/>
      <c r="AQ27" s="399"/>
    </row>
    <row r="30" spans="1:44" ht="15.5" hidden="1" x14ac:dyDescent="0.35">
      <c r="A30" s="328" t="s">
        <v>214</v>
      </c>
      <c r="B30" s="329"/>
      <c r="C30" s="330"/>
      <c r="D30" s="330"/>
      <c r="E30" s="330"/>
      <c r="F30" s="331"/>
      <c r="G30" s="332"/>
      <c r="H30" s="329"/>
      <c r="I30" s="330"/>
      <c r="J30" s="330"/>
      <c r="K30" s="330"/>
      <c r="L30" s="331"/>
      <c r="M30" s="333"/>
      <c r="N30" s="334"/>
      <c r="O30" s="335"/>
      <c r="P30" s="335"/>
      <c r="Q30" s="335"/>
      <c r="R30" s="336"/>
      <c r="S30" s="333"/>
      <c r="T30" s="337"/>
      <c r="U30" s="338"/>
      <c r="V30" s="339"/>
      <c r="W30" s="339"/>
      <c r="X30" s="340"/>
      <c r="Y30" s="333"/>
      <c r="Z30" s="334"/>
      <c r="AA30" s="335"/>
      <c r="AB30" s="335"/>
      <c r="AC30" s="335"/>
      <c r="AD30" s="335"/>
      <c r="AE30" s="333"/>
      <c r="AF30" s="335"/>
      <c r="AG30" s="335"/>
      <c r="AH30" s="335"/>
      <c r="AI30" s="335"/>
      <c r="AJ30" s="335"/>
      <c r="AK30" s="341"/>
    </row>
    <row r="31" spans="1:44" ht="15.5" hidden="1" x14ac:dyDescent="0.35">
      <c r="A31" s="15" t="s">
        <v>207</v>
      </c>
      <c r="B31" s="314"/>
      <c r="C31" s="240"/>
      <c r="D31" s="240"/>
      <c r="E31" s="240"/>
      <c r="F31" s="240"/>
      <c r="G31" s="668"/>
      <c r="H31" s="229">
        <v>1806</v>
      </c>
      <c r="I31" s="240"/>
      <c r="J31" s="228">
        <f>586.048148+1310.1069263</f>
        <v>1896.1550742999998</v>
      </c>
      <c r="K31" s="240"/>
      <c r="L31" s="245"/>
      <c r="M31" s="669"/>
      <c r="N31" s="3">
        <f>359985.781+479792.8584</f>
        <v>839778.63939999999</v>
      </c>
      <c r="O31" s="4">
        <f>324749.109+413902.7624</f>
        <v>738651.87140000006</v>
      </c>
      <c r="P31" s="4">
        <f>310979.925+358424.4442</f>
        <v>669404.36920000007</v>
      </c>
      <c r="Q31" s="4">
        <f>133066.3+285636.9924</f>
        <v>418703.29239999998</v>
      </c>
      <c r="R31" s="4">
        <f>Q31</f>
        <v>418703.29239999998</v>
      </c>
      <c r="S31" s="668"/>
      <c r="T31" s="311">
        <f>253.793476+237.4516934</f>
        <v>491.24516940000001</v>
      </c>
      <c r="U31" s="318">
        <f>185.539476+236.8054296</f>
        <v>422.3449056</v>
      </c>
      <c r="V31" s="306">
        <f>106331.068+161754.408</f>
        <v>268085.47600000002</v>
      </c>
      <c r="W31" s="670">
        <f>80319.0949999999+141229.3546</f>
        <v>221548.44959999988</v>
      </c>
      <c r="X31" s="306">
        <f>W31</f>
        <v>221548.44959999988</v>
      </c>
      <c r="Y31" s="668"/>
      <c r="Z31" s="671">
        <f>63288.1029999999+100803.512</f>
        <v>164091.6149999999</v>
      </c>
      <c r="AA31" s="671">
        <f>45343.551+113733.694</f>
        <v>159077.245</v>
      </c>
      <c r="AB31" s="671">
        <f>44929.439+86313.96067</f>
        <v>131243.39967000001</v>
      </c>
      <c r="AC31" s="228">
        <f>44929.439+152462.058</f>
        <v>197391.49699999997</v>
      </c>
      <c r="AD31" s="246">
        <f>AC31</f>
        <v>197391.49699999997</v>
      </c>
      <c r="AE31" s="668"/>
      <c r="AF31" s="244"/>
      <c r="AG31" s="244"/>
      <c r="AH31" s="244"/>
      <c r="AI31" s="244"/>
      <c r="AJ31" s="244"/>
      <c r="AK31" s="17"/>
    </row>
    <row r="32" spans="1:44" ht="15.5" hidden="1" x14ac:dyDescent="0.35">
      <c r="A32" s="15" t="s">
        <v>208</v>
      </c>
      <c r="B32" s="314"/>
      <c r="C32" s="240"/>
      <c r="D32" s="240"/>
      <c r="E32" s="240"/>
      <c r="F32" s="240"/>
      <c r="G32" s="668"/>
      <c r="H32" s="229">
        <v>1018.1</v>
      </c>
      <c r="I32" s="240"/>
      <c r="J32" s="228">
        <f>151.5433244+770.985803</f>
        <v>922.52912739999999</v>
      </c>
      <c r="K32" s="240"/>
      <c r="L32" s="245"/>
      <c r="M32" s="669"/>
      <c r="N32" s="3">
        <f>283518.002+706530.003</f>
        <v>990048.005</v>
      </c>
      <c r="O32" s="4">
        <f>298686.094+765718.968</f>
        <v>1064405.0619999999</v>
      </c>
      <c r="P32" s="4">
        <f>510221.094+657894.603</f>
        <v>1168115.6969999999</v>
      </c>
      <c r="Q32" s="4">
        <f>313588.4796+726181.965</f>
        <v>1039770.4446</v>
      </c>
      <c r="R32" s="4">
        <f>Q32</f>
        <v>1039770.4446</v>
      </c>
      <c r="S32" s="668"/>
      <c r="T32" s="311">
        <f>358.1605+415.90242</f>
        <v>774.06292000000008</v>
      </c>
      <c r="U32" s="318">
        <f>277.4353+321.72642</f>
        <v>599.16172000000006</v>
      </c>
      <c r="V32" s="306">
        <f>234677.1+238842.32</f>
        <v>473519.42000000004</v>
      </c>
      <c r="W32" s="670">
        <f>540205.7+236630.72</f>
        <v>776836.41999999993</v>
      </c>
      <c r="X32" s="306">
        <f>W32</f>
        <v>776836.41999999993</v>
      </c>
      <c r="Y32" s="668"/>
      <c r="Z32" s="671">
        <f>504163.7+195601.52</f>
        <v>699765.22</v>
      </c>
      <c r="AA32" s="671">
        <f>490338.72+1189851.272</f>
        <v>1680189.9920000001</v>
      </c>
      <c r="AB32" s="671">
        <f>477673.779+1365541.064</f>
        <v>1843214.8429999999</v>
      </c>
      <c r="AC32" s="228">
        <f>523127.8+1486434.888</f>
        <v>2009562.6880000001</v>
      </c>
      <c r="AD32" s="246">
        <f>AC32</f>
        <v>2009562.6880000001</v>
      </c>
      <c r="AE32" s="668"/>
      <c r="AF32" s="244"/>
      <c r="AG32" s="244"/>
      <c r="AH32" s="244"/>
      <c r="AI32" s="244"/>
      <c r="AJ32" s="244"/>
      <c r="AK32" s="17"/>
    </row>
    <row r="33" spans="1:37" ht="15.5" hidden="1" x14ac:dyDescent="0.35">
      <c r="A33" s="15" t="s">
        <v>209</v>
      </c>
      <c r="B33" s="314"/>
      <c r="C33" s="240"/>
      <c r="D33" s="240"/>
      <c r="E33" s="240"/>
      <c r="F33" s="240"/>
      <c r="G33" s="319"/>
      <c r="H33" s="229">
        <v>0</v>
      </c>
      <c r="I33" s="240"/>
      <c r="J33" s="228">
        <v>0</v>
      </c>
      <c r="K33" s="240"/>
      <c r="L33" s="245"/>
      <c r="M33" s="320"/>
      <c r="N33" s="3">
        <v>0</v>
      </c>
      <c r="O33" s="4">
        <v>0</v>
      </c>
      <c r="P33" s="4">
        <v>0</v>
      </c>
      <c r="Q33" s="4">
        <v>0</v>
      </c>
      <c r="R33" s="247">
        <f>Q33</f>
        <v>0</v>
      </c>
      <c r="S33" s="319"/>
      <c r="T33" s="275">
        <v>0</v>
      </c>
      <c r="U33" s="305">
        <v>0</v>
      </c>
      <c r="V33" s="305">
        <v>0</v>
      </c>
      <c r="W33" s="670">
        <v>0</v>
      </c>
      <c r="X33" s="310">
        <f>W33</f>
        <v>0</v>
      </c>
      <c r="Y33" s="319"/>
      <c r="Z33" s="672">
        <v>0</v>
      </c>
      <c r="AA33" s="671">
        <v>0</v>
      </c>
      <c r="AB33" s="671">
        <v>0</v>
      </c>
      <c r="AC33" s="228">
        <v>0</v>
      </c>
      <c r="AD33" s="246">
        <f>AC33</f>
        <v>0</v>
      </c>
      <c r="AE33" s="319"/>
      <c r="AF33" s="244"/>
      <c r="AG33" s="244"/>
      <c r="AH33" s="244"/>
      <c r="AI33" s="244"/>
      <c r="AJ33" s="244"/>
      <c r="AK33" s="17"/>
    </row>
    <row r="34" spans="1:37" ht="15.5" hidden="1" x14ac:dyDescent="0.35">
      <c r="A34" s="19"/>
      <c r="B34" s="315"/>
      <c r="C34" s="237"/>
      <c r="D34" s="237"/>
      <c r="E34" s="237"/>
      <c r="F34" s="237"/>
      <c r="G34" s="319"/>
      <c r="H34" s="6">
        <f>SUM(H31:H33)</f>
        <v>2824.1</v>
      </c>
      <c r="I34" s="237">
        <f>SUM(I31:I33)</f>
        <v>0</v>
      </c>
      <c r="J34" s="5">
        <f>SUM(J31:J33)</f>
        <v>2818.6842016999999</v>
      </c>
      <c r="K34" s="237"/>
      <c r="L34" s="316"/>
      <c r="M34" s="320"/>
      <c r="N34" s="6">
        <f>SUM(N31:N33)</f>
        <v>1829826.6444000001</v>
      </c>
      <c r="O34" s="5">
        <f>SUM(O31:O33)</f>
        <v>1803056.9334</v>
      </c>
      <c r="P34" s="5">
        <f>SUM(P31:P33)</f>
        <v>1837520.0662</v>
      </c>
      <c r="Q34" s="5">
        <f>SUM(Q31:Q33)</f>
        <v>1458473.737</v>
      </c>
      <c r="R34" s="5">
        <f>SUM(R31:R33)</f>
        <v>1458473.737</v>
      </c>
      <c r="S34" s="319"/>
      <c r="T34" s="312">
        <f>SUM(T31:T33)</f>
        <v>1265.3080894</v>
      </c>
      <c r="U34" s="313">
        <f>SUM(U31:U33)</f>
        <v>1021.5066256</v>
      </c>
      <c r="V34" s="291">
        <f>SUM(V31:V33)</f>
        <v>741604.89600000007</v>
      </c>
      <c r="W34" s="321">
        <f>SUM(W31:W33)</f>
        <v>998384.86959999986</v>
      </c>
      <c r="X34" s="321">
        <f>SUM(X31:X33)</f>
        <v>998384.86959999986</v>
      </c>
      <c r="Y34" s="319"/>
      <c r="Z34" s="322">
        <f>SUM(Z31:Z33)</f>
        <v>863856.83499999985</v>
      </c>
      <c r="AA34" s="322">
        <f>SUM(AA31:AA33)</f>
        <v>1839267.2370000002</v>
      </c>
      <c r="AB34" s="322">
        <f>SUM(AB31:AB33)</f>
        <v>1974458.2426699998</v>
      </c>
      <c r="AC34" s="322">
        <f>SUM(AC31:AC33)</f>
        <v>2206954.1850000001</v>
      </c>
      <c r="AD34" s="322">
        <f>SUM(AD31:AD33)</f>
        <v>2206954.1850000001</v>
      </c>
      <c r="AE34" s="319"/>
      <c r="AF34" s="470"/>
      <c r="AG34" s="470"/>
      <c r="AH34" s="470"/>
      <c r="AI34" s="470"/>
      <c r="AJ34" s="470"/>
      <c r="AK34" s="17"/>
    </row>
  </sheetData>
  <mergeCells count="3">
    <mergeCell ref="H14:L14"/>
    <mergeCell ref="B14:F14"/>
    <mergeCell ref="N14:R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819F-477E-4860-8AAB-E713223E248C}">
  <dimension ref="A1:N152"/>
  <sheetViews>
    <sheetView zoomScale="61" zoomScaleNormal="55" workbookViewId="0">
      <pane xSplit="1" ySplit="4" topLeftCell="B139" activePane="bottomRight" state="frozen"/>
      <selection pane="topRight" activeCell="F7" sqref="F7"/>
      <selection pane="bottomLeft" activeCell="F7" sqref="F7"/>
      <selection pane="bottomRight" activeCell="P26" sqref="P26"/>
    </sheetView>
  </sheetViews>
  <sheetFormatPr defaultRowHeight="14.5" x14ac:dyDescent="0.35"/>
  <cols>
    <col min="1" max="1" width="55.453125" bestFit="1" customWidth="1"/>
    <col min="2" max="2" width="25.453125" style="225" customWidth="1"/>
    <col min="3" max="3" width="18.54296875" style="225" bestFit="1" customWidth="1"/>
    <col min="4" max="4" width="21.1796875" customWidth="1"/>
    <col min="5" max="5" width="19.1796875" customWidth="1"/>
    <col min="6" max="6" width="15.81640625" customWidth="1"/>
    <col min="7" max="7" width="18" customWidth="1"/>
    <col min="8" max="8" width="15.1796875" bestFit="1" customWidth="1"/>
    <col min="9" max="11" width="18" customWidth="1"/>
    <col min="12" max="12" width="20.54296875" customWidth="1"/>
    <col min="13" max="13" width="18" customWidth="1"/>
    <col min="14" max="14" width="18" hidden="1" customWidth="1"/>
    <col min="15" max="15" width="31" customWidth="1"/>
  </cols>
  <sheetData>
    <row r="1" spans="1:14" ht="15.5" x14ac:dyDescent="0.35">
      <c r="A1" s="304" t="s">
        <v>411</v>
      </c>
    </row>
    <row r="2" spans="1:14" ht="15.5" x14ac:dyDescent="0.35">
      <c r="A2" s="304"/>
    </row>
    <row r="3" spans="1:14" x14ac:dyDescent="0.35">
      <c r="A3" s="746" t="s">
        <v>215</v>
      </c>
      <c r="B3" s="746" t="s">
        <v>216</v>
      </c>
      <c r="C3" s="745" t="s">
        <v>217</v>
      </c>
      <c r="D3" s="744" t="s">
        <v>218</v>
      </c>
      <c r="E3" s="744" t="s">
        <v>219</v>
      </c>
      <c r="F3" s="744" t="s">
        <v>220</v>
      </c>
      <c r="G3" s="744" t="s">
        <v>221</v>
      </c>
      <c r="H3" s="746" t="s">
        <v>222</v>
      </c>
      <c r="I3" s="744" t="s">
        <v>412</v>
      </c>
      <c r="J3" s="744"/>
      <c r="K3" s="744"/>
      <c r="L3" s="744"/>
      <c r="M3" s="747" t="s">
        <v>223</v>
      </c>
      <c r="N3" s="747" t="s">
        <v>223</v>
      </c>
    </row>
    <row r="4" spans="1:14" ht="27" x14ac:dyDescent="0.35">
      <c r="A4" s="746"/>
      <c r="B4" s="746"/>
      <c r="C4" s="745"/>
      <c r="D4" s="744"/>
      <c r="E4" s="744"/>
      <c r="F4" s="744"/>
      <c r="G4" s="744"/>
      <c r="H4" s="746"/>
      <c r="I4" s="91" t="s">
        <v>224</v>
      </c>
      <c r="J4" s="91" t="s">
        <v>225</v>
      </c>
      <c r="K4" s="425" t="s">
        <v>226</v>
      </c>
      <c r="L4" s="425" t="s">
        <v>227</v>
      </c>
      <c r="M4" s="747"/>
      <c r="N4" s="747"/>
    </row>
    <row r="5" spans="1:14" x14ac:dyDescent="0.35">
      <c r="A5" s="86" t="s">
        <v>228</v>
      </c>
      <c r="B5" s="363"/>
      <c r="C5" s="363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4" x14ac:dyDescent="0.35">
      <c r="A6" s="93" t="s">
        <v>229</v>
      </c>
      <c r="B6" s="94" t="s">
        <v>230</v>
      </c>
      <c r="C6" s="94">
        <v>348</v>
      </c>
      <c r="D6" s="95">
        <v>45.746837279163906</v>
      </c>
      <c r="E6" s="96">
        <v>3345.2</v>
      </c>
      <c r="F6" s="96">
        <v>1649.9</v>
      </c>
      <c r="G6" s="96">
        <v>1695.2999999999997</v>
      </c>
      <c r="H6" s="97">
        <v>1</v>
      </c>
      <c r="I6" s="96">
        <v>1634.2</v>
      </c>
      <c r="J6" s="96" t="s">
        <v>274</v>
      </c>
      <c r="K6" s="96">
        <v>99</v>
      </c>
      <c r="L6" s="96">
        <v>100</v>
      </c>
      <c r="M6" s="629" t="s">
        <v>231</v>
      </c>
      <c r="N6" s="99" t="s">
        <v>232</v>
      </c>
    </row>
    <row r="7" spans="1:14" x14ac:dyDescent="0.35">
      <c r="A7" s="93" t="s">
        <v>233</v>
      </c>
      <c r="B7" s="94" t="s">
        <v>230</v>
      </c>
      <c r="C7" s="94">
        <v>251</v>
      </c>
      <c r="D7" s="95">
        <v>10.00000988421629</v>
      </c>
      <c r="E7" s="96">
        <v>1169.8</v>
      </c>
      <c r="F7" s="96">
        <v>946.6</v>
      </c>
      <c r="G7" s="96">
        <v>223.19999999999993</v>
      </c>
      <c r="H7" s="97">
        <v>1</v>
      </c>
      <c r="I7" s="96">
        <v>946.6</v>
      </c>
      <c r="J7" s="96" t="s">
        <v>274</v>
      </c>
      <c r="K7" s="96">
        <v>100</v>
      </c>
      <c r="L7" s="96">
        <v>100</v>
      </c>
      <c r="M7" s="629" t="s">
        <v>234</v>
      </c>
      <c r="N7" s="99" t="s">
        <v>235</v>
      </c>
    </row>
    <row r="8" spans="1:14" x14ac:dyDescent="0.35">
      <c r="A8" s="93" t="s">
        <v>236</v>
      </c>
      <c r="B8" s="94" t="s">
        <v>230</v>
      </c>
      <c r="C8" s="95">
        <v>258</v>
      </c>
      <c r="D8" s="95">
        <v>35.649799999999999</v>
      </c>
      <c r="E8" s="96">
        <v>1198.3</v>
      </c>
      <c r="F8" s="96">
        <v>750.851</v>
      </c>
      <c r="G8" s="96">
        <v>447.44899999999996</v>
      </c>
      <c r="H8" s="97">
        <v>1</v>
      </c>
      <c r="I8" s="96">
        <v>750.9</v>
      </c>
      <c r="J8" s="96" t="s">
        <v>274</v>
      </c>
      <c r="K8" s="96">
        <v>100</v>
      </c>
      <c r="L8" s="96">
        <v>100</v>
      </c>
      <c r="M8" s="99" t="s">
        <v>237</v>
      </c>
      <c r="N8" s="99" t="s">
        <v>238</v>
      </c>
    </row>
    <row r="9" spans="1:14" x14ac:dyDescent="0.35">
      <c r="A9" s="93" t="s">
        <v>239</v>
      </c>
      <c r="B9" s="94" t="s">
        <v>240</v>
      </c>
      <c r="C9" s="98">
        <v>3.3</v>
      </c>
      <c r="D9" s="98">
        <v>0</v>
      </c>
      <c r="E9" s="99">
        <v>471.4</v>
      </c>
      <c r="F9" s="99">
        <v>471.4</v>
      </c>
      <c r="G9" s="96">
        <v>0</v>
      </c>
      <c r="H9" s="97">
        <v>1</v>
      </c>
      <c r="I9" s="96">
        <v>471.4</v>
      </c>
      <c r="J9" s="96" t="s">
        <v>274</v>
      </c>
      <c r="K9" s="96">
        <v>100</v>
      </c>
      <c r="L9" s="96">
        <v>100</v>
      </c>
      <c r="M9" s="99" t="s">
        <v>241</v>
      </c>
      <c r="N9" s="99" t="s">
        <v>241</v>
      </c>
    </row>
    <row r="10" spans="1:14" x14ac:dyDescent="0.35">
      <c r="A10" s="93" t="s">
        <v>242</v>
      </c>
      <c r="B10" s="94" t="s">
        <v>240</v>
      </c>
      <c r="C10" s="98">
        <v>10.1</v>
      </c>
      <c r="D10" s="98">
        <v>0</v>
      </c>
      <c r="E10" s="99">
        <v>1351.5</v>
      </c>
      <c r="F10" s="99">
        <v>1309.7</v>
      </c>
      <c r="G10" s="96">
        <v>41.799999999999955</v>
      </c>
      <c r="H10" s="97">
        <v>1</v>
      </c>
      <c r="I10" s="96">
        <v>1305.3</v>
      </c>
      <c r="J10" s="96" t="s">
        <v>274</v>
      </c>
      <c r="K10" s="96">
        <v>100</v>
      </c>
      <c r="L10" s="96">
        <v>100</v>
      </c>
      <c r="M10" s="99" t="s">
        <v>243</v>
      </c>
      <c r="N10" s="99" t="s">
        <v>243</v>
      </c>
    </row>
    <row r="11" spans="1:14" x14ac:dyDescent="0.35">
      <c r="A11" s="93" t="s">
        <v>244</v>
      </c>
      <c r="B11" s="94" t="s">
        <v>240</v>
      </c>
      <c r="C11" s="98">
        <v>12.22</v>
      </c>
      <c r="D11" s="98">
        <v>0</v>
      </c>
      <c r="E11" s="99">
        <v>1966.88</v>
      </c>
      <c r="F11" s="99">
        <v>581.4</v>
      </c>
      <c r="G11" s="96">
        <v>1385.48</v>
      </c>
      <c r="H11" s="97">
        <v>1</v>
      </c>
      <c r="I11" s="96">
        <v>551.5</v>
      </c>
      <c r="J11" s="96" t="s">
        <v>274</v>
      </c>
      <c r="K11" s="96">
        <v>94</v>
      </c>
      <c r="L11" s="96">
        <v>100</v>
      </c>
      <c r="M11" s="99" t="s">
        <v>245</v>
      </c>
      <c r="N11" s="99" t="s">
        <v>246</v>
      </c>
    </row>
    <row r="12" spans="1:14" x14ac:dyDescent="0.35">
      <c r="A12" s="93" t="s">
        <v>247</v>
      </c>
      <c r="B12" s="94" t="s">
        <v>240</v>
      </c>
      <c r="C12" s="98">
        <v>394</v>
      </c>
      <c r="D12" s="98">
        <v>210.58599999999998</v>
      </c>
      <c r="E12" s="99">
        <v>4502.3999999999996</v>
      </c>
      <c r="F12" s="99">
        <v>648.1</v>
      </c>
      <c r="G12" s="96">
        <v>3854.2999999999997</v>
      </c>
      <c r="H12" s="97">
        <v>1</v>
      </c>
      <c r="I12" s="96">
        <v>646</v>
      </c>
      <c r="J12" s="96" t="s">
        <v>274</v>
      </c>
      <c r="K12" s="96">
        <v>100</v>
      </c>
      <c r="L12" s="96">
        <v>100</v>
      </c>
      <c r="M12" s="99" t="s">
        <v>248</v>
      </c>
      <c r="N12" s="99" t="s">
        <v>249</v>
      </c>
    </row>
    <row r="13" spans="1:14" x14ac:dyDescent="0.35">
      <c r="A13" s="93" t="s">
        <v>250</v>
      </c>
      <c r="B13" s="94" t="s">
        <v>230</v>
      </c>
      <c r="C13" s="95">
        <v>40.799999999999997</v>
      </c>
      <c r="D13" s="95">
        <v>0</v>
      </c>
      <c r="E13" s="99">
        <v>188.5</v>
      </c>
      <c r="F13" s="99">
        <v>188.5</v>
      </c>
      <c r="G13" s="96">
        <v>0</v>
      </c>
      <c r="H13" s="97">
        <v>1</v>
      </c>
      <c r="I13" s="96">
        <v>188.5</v>
      </c>
      <c r="J13" s="96" t="s">
        <v>274</v>
      </c>
      <c r="K13" s="96">
        <v>100</v>
      </c>
      <c r="L13" s="96">
        <v>100</v>
      </c>
      <c r="M13" s="99" t="s">
        <v>251</v>
      </c>
      <c r="N13" s="99" t="s">
        <v>251</v>
      </c>
    </row>
    <row r="14" spans="1:14" x14ac:dyDescent="0.35">
      <c r="A14" s="93" t="s">
        <v>252</v>
      </c>
      <c r="B14" s="94" t="s">
        <v>253</v>
      </c>
      <c r="C14" s="95">
        <v>73.599999999999994</v>
      </c>
      <c r="D14" s="95">
        <v>0</v>
      </c>
      <c r="E14" s="95">
        <v>501.4</v>
      </c>
      <c r="F14" s="96">
        <v>501.4</v>
      </c>
      <c r="G14" s="96">
        <v>0</v>
      </c>
      <c r="H14" s="97">
        <v>1</v>
      </c>
      <c r="I14" s="96">
        <v>403.2</v>
      </c>
      <c r="J14" s="96">
        <v>102.8</v>
      </c>
      <c r="K14" s="96">
        <v>81</v>
      </c>
      <c r="L14" s="96">
        <v>31</v>
      </c>
      <c r="M14" s="99" t="s">
        <v>251</v>
      </c>
      <c r="N14" s="99" t="s">
        <v>254</v>
      </c>
    </row>
    <row r="15" spans="1:14" x14ac:dyDescent="0.35">
      <c r="A15" s="93" t="s">
        <v>255</v>
      </c>
      <c r="B15" s="94" t="s">
        <v>230</v>
      </c>
      <c r="C15" s="95">
        <v>23.3</v>
      </c>
      <c r="D15" s="95">
        <v>0</v>
      </c>
      <c r="E15" s="100">
        <v>139.6</v>
      </c>
      <c r="F15" s="100">
        <v>139.59100000000001</v>
      </c>
      <c r="G15" s="96">
        <v>8.9999999999861302E-3</v>
      </c>
      <c r="H15" s="97">
        <v>1</v>
      </c>
      <c r="I15" s="96">
        <v>139.6</v>
      </c>
      <c r="J15" s="96" t="s">
        <v>274</v>
      </c>
      <c r="K15" s="96">
        <v>100</v>
      </c>
      <c r="L15" s="96">
        <v>100</v>
      </c>
      <c r="M15" s="99" t="s">
        <v>256</v>
      </c>
      <c r="N15" s="99" t="s">
        <v>256</v>
      </c>
    </row>
    <row r="16" spans="1:14" x14ac:dyDescent="0.35">
      <c r="A16" s="93" t="s">
        <v>257</v>
      </c>
      <c r="B16" s="94" t="s">
        <v>230</v>
      </c>
      <c r="C16" s="95">
        <v>23.1</v>
      </c>
      <c r="D16" s="95">
        <v>0</v>
      </c>
      <c r="E16" s="96">
        <v>170.7</v>
      </c>
      <c r="F16" s="100">
        <v>170.7</v>
      </c>
      <c r="G16" s="96">
        <v>0</v>
      </c>
      <c r="H16" s="97">
        <v>1</v>
      </c>
      <c r="I16" s="96">
        <v>170.7</v>
      </c>
      <c r="J16" s="96" t="s">
        <v>274</v>
      </c>
      <c r="K16" s="96">
        <v>100</v>
      </c>
      <c r="L16" s="96">
        <v>100</v>
      </c>
      <c r="M16" s="99" t="s">
        <v>256</v>
      </c>
      <c r="N16" s="99" t="s">
        <v>258</v>
      </c>
    </row>
    <row r="17" spans="1:14" x14ac:dyDescent="0.35">
      <c r="A17" s="93" t="s">
        <v>259</v>
      </c>
      <c r="B17" s="94" t="s">
        <v>253</v>
      </c>
      <c r="C17" s="95">
        <v>19</v>
      </c>
      <c r="D17" s="95">
        <v>0</v>
      </c>
      <c r="E17" s="95">
        <v>306.60000000000002</v>
      </c>
      <c r="F17" s="96">
        <v>306.60000000000002</v>
      </c>
      <c r="G17" s="96">
        <v>0</v>
      </c>
      <c r="H17" s="97">
        <v>1</v>
      </c>
      <c r="I17" s="96">
        <v>307.2</v>
      </c>
      <c r="J17" s="96" t="s">
        <v>274</v>
      </c>
      <c r="K17" s="96">
        <v>100</v>
      </c>
      <c r="L17" s="96">
        <v>100</v>
      </c>
      <c r="M17" s="99" t="s">
        <v>260</v>
      </c>
      <c r="N17" s="99" t="s">
        <v>261</v>
      </c>
    </row>
    <row r="18" spans="1:14" x14ac:dyDescent="0.35">
      <c r="A18" s="93" t="s">
        <v>262</v>
      </c>
      <c r="B18" s="94" t="s">
        <v>253</v>
      </c>
      <c r="C18" s="95">
        <v>9.6</v>
      </c>
      <c r="D18" s="95">
        <v>0</v>
      </c>
      <c r="E18" s="96">
        <v>75.599999999999994</v>
      </c>
      <c r="F18" s="101">
        <v>75.600000000000009</v>
      </c>
      <c r="G18" s="96">
        <v>-1.4210854715202004E-14</v>
      </c>
      <c r="H18" s="97">
        <v>1</v>
      </c>
      <c r="I18" s="96">
        <v>68.400000000000006</v>
      </c>
      <c r="J18" s="96" t="s">
        <v>274</v>
      </c>
      <c r="K18" s="96">
        <v>97</v>
      </c>
      <c r="L18" s="96">
        <v>100</v>
      </c>
      <c r="M18" s="99" t="s">
        <v>256</v>
      </c>
      <c r="N18" s="99" t="s">
        <v>258</v>
      </c>
    </row>
    <row r="19" spans="1:14" x14ac:dyDescent="0.35">
      <c r="A19" s="93" t="s">
        <v>263</v>
      </c>
      <c r="B19" s="94" t="s">
        <v>253</v>
      </c>
      <c r="C19" s="95">
        <v>9.6</v>
      </c>
      <c r="D19" s="95">
        <v>0</v>
      </c>
      <c r="E19" s="95">
        <v>108.9</v>
      </c>
      <c r="F19" s="102">
        <v>108.9</v>
      </c>
      <c r="G19" s="96">
        <v>0</v>
      </c>
      <c r="H19" s="97">
        <v>1</v>
      </c>
      <c r="I19" s="96">
        <v>108.9</v>
      </c>
      <c r="J19" s="96">
        <v>27.8</v>
      </c>
      <c r="K19" s="96">
        <v>100</v>
      </c>
      <c r="L19" s="96">
        <v>83</v>
      </c>
      <c r="M19" s="99" t="s">
        <v>264</v>
      </c>
      <c r="N19" s="99" t="s">
        <v>265</v>
      </c>
    </row>
    <row r="20" spans="1:14" x14ac:dyDescent="0.35">
      <c r="A20" s="93" t="s">
        <v>266</v>
      </c>
      <c r="B20" s="94" t="s">
        <v>230</v>
      </c>
      <c r="C20" s="95">
        <v>60</v>
      </c>
      <c r="D20" s="95">
        <v>2.9999999999998916E-2</v>
      </c>
      <c r="E20" s="96">
        <v>400.9</v>
      </c>
      <c r="F20" s="644">
        <v>400.9</v>
      </c>
      <c r="G20" s="96">
        <v>0</v>
      </c>
      <c r="H20" s="97">
        <v>1</v>
      </c>
      <c r="I20" s="96">
        <v>381.7</v>
      </c>
      <c r="J20" s="96">
        <v>110.4</v>
      </c>
      <c r="K20" s="96">
        <v>82</v>
      </c>
      <c r="L20" s="96">
        <v>63</v>
      </c>
      <c r="M20" s="99" t="s">
        <v>267</v>
      </c>
      <c r="N20" s="99" t="s">
        <v>268</v>
      </c>
    </row>
    <row r="21" spans="1:14" x14ac:dyDescent="0.35">
      <c r="A21" s="93" t="s">
        <v>269</v>
      </c>
      <c r="B21" s="94" t="s">
        <v>253</v>
      </c>
      <c r="C21" s="95">
        <v>76</v>
      </c>
      <c r="D21" s="95">
        <v>41</v>
      </c>
      <c r="E21" s="96">
        <v>571</v>
      </c>
      <c r="F21" s="644">
        <v>310.3</v>
      </c>
      <c r="G21" s="96">
        <v>260.7</v>
      </c>
      <c r="H21" s="97">
        <v>1</v>
      </c>
      <c r="I21" s="96">
        <v>193.4</v>
      </c>
      <c r="J21" s="96">
        <v>165.4</v>
      </c>
      <c r="K21" s="96">
        <v>0</v>
      </c>
      <c r="L21" s="96">
        <v>0</v>
      </c>
      <c r="M21" s="99" t="s">
        <v>270</v>
      </c>
      <c r="N21" s="99"/>
    </row>
    <row r="22" spans="1:14" x14ac:dyDescent="0.35">
      <c r="A22" s="93" t="s">
        <v>271</v>
      </c>
      <c r="B22" s="94" t="s">
        <v>230</v>
      </c>
      <c r="C22" s="95">
        <v>135.80000000000001</v>
      </c>
      <c r="D22" s="95">
        <v>79.670000000000016</v>
      </c>
      <c r="E22" s="96">
        <v>921.94</v>
      </c>
      <c r="F22" s="644">
        <v>248.7</v>
      </c>
      <c r="G22" s="96">
        <v>673.24</v>
      </c>
      <c r="H22" s="97">
        <v>1</v>
      </c>
      <c r="I22" s="96">
        <v>87.1</v>
      </c>
      <c r="J22" s="96">
        <v>78.7</v>
      </c>
      <c r="K22" s="96">
        <v>0</v>
      </c>
      <c r="L22" s="96">
        <v>0</v>
      </c>
      <c r="M22" s="99" t="s">
        <v>272</v>
      </c>
      <c r="N22" s="99"/>
    </row>
    <row r="23" spans="1:14" x14ac:dyDescent="0.35">
      <c r="A23" s="103" t="s">
        <v>273</v>
      </c>
      <c r="B23" s="94" t="s">
        <v>230</v>
      </c>
      <c r="C23" s="104">
        <v>0</v>
      </c>
      <c r="D23" s="104">
        <v>0</v>
      </c>
      <c r="E23" s="104">
        <v>0</v>
      </c>
      <c r="F23" s="104">
        <v>0</v>
      </c>
      <c r="G23" s="96">
        <v>0</v>
      </c>
      <c r="H23" s="106">
        <v>0</v>
      </c>
      <c r="I23" s="96">
        <v>434.3</v>
      </c>
      <c r="J23" s="96">
        <v>90.1</v>
      </c>
      <c r="K23" s="443" t="s">
        <v>274</v>
      </c>
      <c r="L23" s="96" t="s">
        <v>274</v>
      </c>
      <c r="M23" s="105" t="s">
        <v>274</v>
      </c>
      <c r="N23" s="105"/>
    </row>
    <row r="24" spans="1:14" x14ac:dyDescent="0.35">
      <c r="A24" s="749" t="s">
        <v>207</v>
      </c>
      <c r="B24" s="750"/>
      <c r="C24" s="107">
        <v>1747.4199999999994</v>
      </c>
      <c r="D24" s="107">
        <v>422.68264716338018</v>
      </c>
      <c r="E24" s="107">
        <v>17390.62</v>
      </c>
      <c r="F24" s="107">
        <v>8809.1419999999998</v>
      </c>
      <c r="G24" s="107">
        <v>8581.4779999999992</v>
      </c>
      <c r="H24" s="108"/>
      <c r="I24" s="107">
        <v>8788.9</v>
      </c>
      <c r="J24" s="107">
        <v>575.19999999999993</v>
      </c>
      <c r="K24" s="107"/>
      <c r="L24" s="107"/>
      <c r="M24" s="107"/>
      <c r="N24" s="107"/>
    </row>
    <row r="25" spans="1:14" x14ac:dyDescent="0.35">
      <c r="A25" s="109"/>
      <c r="B25" s="365"/>
      <c r="C25" s="365"/>
      <c r="D25" s="110"/>
      <c r="E25" s="110"/>
      <c r="F25" s="110"/>
      <c r="G25" s="110"/>
      <c r="H25" s="111"/>
      <c r="I25" s="110"/>
      <c r="J25" s="110"/>
      <c r="K25" s="110"/>
      <c r="L25" s="110"/>
      <c r="M25" s="111"/>
      <c r="N25" s="111"/>
    </row>
    <row r="26" spans="1:14" x14ac:dyDescent="0.35">
      <c r="A26" s="93" t="s">
        <v>275</v>
      </c>
      <c r="B26" s="94" t="s">
        <v>276</v>
      </c>
      <c r="C26" s="95">
        <v>448</v>
      </c>
      <c r="D26" s="98">
        <v>90.906030474904739</v>
      </c>
      <c r="E26" s="99">
        <v>3682</v>
      </c>
      <c r="F26" s="99">
        <v>1169.3499999999999</v>
      </c>
      <c r="G26" s="96">
        <v>2512.65</v>
      </c>
      <c r="H26" s="97">
        <v>1</v>
      </c>
      <c r="I26" s="96">
        <v>1034.8</v>
      </c>
      <c r="J26" s="96">
        <v>48.9</v>
      </c>
      <c r="K26" s="96">
        <v>88</v>
      </c>
      <c r="L26" s="96">
        <v>42</v>
      </c>
      <c r="M26" s="99" t="s">
        <v>248</v>
      </c>
      <c r="N26" s="99" t="s">
        <v>277</v>
      </c>
    </row>
    <row r="27" spans="1:14" x14ac:dyDescent="0.35">
      <c r="A27" s="93" t="s">
        <v>278</v>
      </c>
      <c r="B27" s="94" t="s">
        <v>276</v>
      </c>
      <c r="C27" s="95">
        <v>98</v>
      </c>
      <c r="D27" s="95">
        <v>26.110829523</v>
      </c>
      <c r="E27" s="96">
        <v>1263.2</v>
      </c>
      <c r="F27" s="96">
        <v>1263.2</v>
      </c>
      <c r="G27" s="96">
        <v>0</v>
      </c>
      <c r="H27" s="97">
        <v>1</v>
      </c>
      <c r="I27" s="96">
        <v>1221.7</v>
      </c>
      <c r="J27" s="96" t="s">
        <v>274</v>
      </c>
      <c r="K27" s="96">
        <v>98</v>
      </c>
      <c r="L27" s="96">
        <v>100</v>
      </c>
      <c r="M27" s="99" t="s">
        <v>237</v>
      </c>
      <c r="N27" s="99" t="s">
        <v>279</v>
      </c>
    </row>
    <row r="28" spans="1:14" x14ac:dyDescent="0.35">
      <c r="A28" s="93" t="s">
        <v>280</v>
      </c>
      <c r="B28" s="94" t="s">
        <v>276</v>
      </c>
      <c r="C28" s="95">
        <v>19.239999999999998</v>
      </c>
      <c r="D28" s="95">
        <v>0</v>
      </c>
      <c r="E28" s="96">
        <v>674</v>
      </c>
      <c r="F28" s="96">
        <v>674</v>
      </c>
      <c r="G28" s="96">
        <v>0</v>
      </c>
      <c r="H28" s="97">
        <v>1</v>
      </c>
      <c r="I28" s="96">
        <v>317.2</v>
      </c>
      <c r="J28" s="96">
        <v>106.6</v>
      </c>
      <c r="K28" s="96">
        <v>52</v>
      </c>
      <c r="L28" s="96">
        <v>60</v>
      </c>
      <c r="M28" s="99" t="s">
        <v>281</v>
      </c>
      <c r="N28" s="99" t="s">
        <v>282</v>
      </c>
    </row>
    <row r="29" spans="1:14" x14ac:dyDescent="0.35">
      <c r="A29" s="93" t="s">
        <v>283</v>
      </c>
      <c r="B29" s="94" t="s">
        <v>284</v>
      </c>
      <c r="C29" s="95">
        <v>3.06</v>
      </c>
      <c r="D29" s="95">
        <v>0</v>
      </c>
      <c r="E29" s="95">
        <v>307.3</v>
      </c>
      <c r="F29" s="95">
        <v>307.3</v>
      </c>
      <c r="G29" s="96">
        <v>0</v>
      </c>
      <c r="H29" s="97">
        <v>1</v>
      </c>
      <c r="I29" s="96">
        <v>0</v>
      </c>
      <c r="J29" s="96">
        <v>0</v>
      </c>
      <c r="K29" s="96">
        <v>0</v>
      </c>
      <c r="L29" s="96">
        <v>0</v>
      </c>
      <c r="M29" s="99" t="s">
        <v>248</v>
      </c>
      <c r="N29" s="99" t="s">
        <v>248</v>
      </c>
    </row>
    <row r="30" spans="1:14" x14ac:dyDescent="0.35">
      <c r="A30" s="93" t="s">
        <v>285</v>
      </c>
      <c r="B30" s="94" t="s">
        <v>284</v>
      </c>
      <c r="C30" s="95">
        <v>6</v>
      </c>
      <c r="D30" s="98">
        <v>0</v>
      </c>
      <c r="E30" s="99">
        <v>1257.9000000000001</v>
      </c>
      <c r="F30" s="99">
        <v>1257.9000000000001</v>
      </c>
      <c r="G30" s="96">
        <v>0</v>
      </c>
      <c r="H30" s="97">
        <v>1</v>
      </c>
      <c r="I30" s="96">
        <v>0</v>
      </c>
      <c r="J30" s="96">
        <v>0</v>
      </c>
      <c r="K30" s="96">
        <v>0</v>
      </c>
      <c r="L30" s="96">
        <v>0</v>
      </c>
      <c r="M30" s="99" t="s">
        <v>241</v>
      </c>
      <c r="N30" s="99" t="s">
        <v>241</v>
      </c>
    </row>
    <row r="31" spans="1:14" x14ac:dyDescent="0.35">
      <c r="A31" s="93" t="s">
        <v>286</v>
      </c>
      <c r="B31" s="94" t="s">
        <v>284</v>
      </c>
      <c r="C31" s="95">
        <v>1.65</v>
      </c>
      <c r="D31" s="98">
        <v>0</v>
      </c>
      <c r="E31" s="99">
        <v>470.7</v>
      </c>
      <c r="F31" s="99">
        <v>470.7</v>
      </c>
      <c r="G31" s="96">
        <v>0</v>
      </c>
      <c r="H31" s="97">
        <v>1</v>
      </c>
      <c r="I31" s="96">
        <v>0</v>
      </c>
      <c r="J31" s="96">
        <v>0</v>
      </c>
      <c r="K31" s="96">
        <v>0</v>
      </c>
      <c r="L31" s="96">
        <v>0</v>
      </c>
      <c r="M31" s="99" t="s">
        <v>241</v>
      </c>
      <c r="N31" s="99" t="s">
        <v>241</v>
      </c>
    </row>
    <row r="32" spans="1:14" x14ac:dyDescent="0.35">
      <c r="A32" s="93" t="s">
        <v>287</v>
      </c>
      <c r="B32" s="94" t="s">
        <v>284</v>
      </c>
      <c r="C32" s="95">
        <v>6.6</v>
      </c>
      <c r="D32" s="98">
        <v>0</v>
      </c>
      <c r="E32" s="99">
        <v>971.3</v>
      </c>
      <c r="F32" s="99">
        <v>971.3</v>
      </c>
      <c r="G32" s="96">
        <v>0</v>
      </c>
      <c r="H32" s="97">
        <v>1</v>
      </c>
      <c r="I32" s="96">
        <v>0</v>
      </c>
      <c r="J32" s="96">
        <v>0</v>
      </c>
      <c r="K32" s="96">
        <v>0</v>
      </c>
      <c r="L32" s="96">
        <v>0</v>
      </c>
      <c r="M32" s="99" t="s">
        <v>288</v>
      </c>
      <c r="N32" s="99" t="s">
        <v>288</v>
      </c>
    </row>
    <row r="33" spans="1:14" x14ac:dyDescent="0.35">
      <c r="A33" s="467" t="s">
        <v>289</v>
      </c>
      <c r="B33" s="94" t="s">
        <v>284</v>
      </c>
      <c r="C33" s="95">
        <v>18.760000000000002</v>
      </c>
      <c r="D33" s="98">
        <v>12.56</v>
      </c>
      <c r="E33" s="99">
        <v>3343</v>
      </c>
      <c r="F33" s="99">
        <v>781.9</v>
      </c>
      <c r="G33" s="96">
        <v>2561.1</v>
      </c>
      <c r="H33" s="97">
        <v>1</v>
      </c>
      <c r="I33" s="96">
        <v>781.9</v>
      </c>
      <c r="J33" s="96">
        <v>0</v>
      </c>
      <c r="K33" s="96">
        <v>100</v>
      </c>
      <c r="L33" s="96">
        <v>100</v>
      </c>
      <c r="M33" s="99" t="s">
        <v>290</v>
      </c>
      <c r="N33" s="99" t="s">
        <v>291</v>
      </c>
    </row>
    <row r="34" spans="1:14" x14ac:dyDescent="0.35">
      <c r="A34" s="93" t="s">
        <v>292</v>
      </c>
      <c r="B34" s="94" t="s">
        <v>284</v>
      </c>
      <c r="C34" s="95">
        <v>2.4</v>
      </c>
      <c r="D34" s="98">
        <v>0</v>
      </c>
      <c r="E34" s="99">
        <v>324.89999999999998</v>
      </c>
      <c r="F34" s="99">
        <v>324.89999999999998</v>
      </c>
      <c r="G34" s="96">
        <v>0</v>
      </c>
      <c r="H34" s="97">
        <v>1</v>
      </c>
      <c r="I34" s="96">
        <v>324.89999999999998</v>
      </c>
      <c r="J34" s="96">
        <v>0</v>
      </c>
      <c r="K34" s="96">
        <v>100</v>
      </c>
      <c r="L34" s="96">
        <v>100</v>
      </c>
      <c r="M34" s="99" t="s">
        <v>256</v>
      </c>
      <c r="N34" s="99" t="s">
        <v>293</v>
      </c>
    </row>
    <row r="35" spans="1:14" x14ac:dyDescent="0.35">
      <c r="A35" s="93" t="s">
        <v>294</v>
      </c>
      <c r="B35" s="94" t="s">
        <v>284</v>
      </c>
      <c r="C35" s="95">
        <v>2.1</v>
      </c>
      <c r="D35" s="98">
        <v>0</v>
      </c>
      <c r="E35" s="99">
        <v>215.7</v>
      </c>
      <c r="F35" s="99">
        <v>215.7</v>
      </c>
      <c r="G35" s="96">
        <v>0</v>
      </c>
      <c r="H35" s="97">
        <v>1</v>
      </c>
      <c r="I35" s="96">
        <v>215.7</v>
      </c>
      <c r="J35" s="96">
        <v>0</v>
      </c>
      <c r="K35" s="96">
        <v>100</v>
      </c>
      <c r="L35" s="96">
        <v>100</v>
      </c>
      <c r="M35" s="99" t="s">
        <v>256</v>
      </c>
      <c r="N35" s="99" t="s">
        <v>295</v>
      </c>
    </row>
    <row r="36" spans="1:14" x14ac:dyDescent="0.35">
      <c r="A36" s="93" t="s">
        <v>296</v>
      </c>
      <c r="B36" s="94" t="s">
        <v>284</v>
      </c>
      <c r="C36" s="95">
        <v>2.9</v>
      </c>
      <c r="D36" s="95">
        <v>0</v>
      </c>
      <c r="E36" s="95">
        <v>546.79999999999995</v>
      </c>
      <c r="F36" s="95">
        <v>546.79999999999995</v>
      </c>
      <c r="G36" s="96">
        <v>0</v>
      </c>
      <c r="H36" s="97">
        <v>1</v>
      </c>
      <c r="I36" s="96">
        <v>537.70000000000005</v>
      </c>
      <c r="J36" s="96">
        <v>135.4</v>
      </c>
      <c r="K36" s="96">
        <v>98</v>
      </c>
      <c r="L36" s="96">
        <v>100</v>
      </c>
      <c r="M36" s="99" t="s">
        <v>267</v>
      </c>
      <c r="N36" s="99" t="s">
        <v>297</v>
      </c>
    </row>
    <row r="37" spans="1:14" x14ac:dyDescent="0.35">
      <c r="A37" s="93" t="s">
        <v>298</v>
      </c>
      <c r="B37" s="94" t="s">
        <v>284</v>
      </c>
      <c r="C37" s="95">
        <v>6.22</v>
      </c>
      <c r="D37" s="95">
        <v>0</v>
      </c>
      <c r="E37" s="96">
        <v>983.9</v>
      </c>
      <c r="F37" s="96">
        <v>983.9</v>
      </c>
      <c r="G37" s="96">
        <v>0</v>
      </c>
      <c r="H37" s="97">
        <v>1</v>
      </c>
      <c r="I37" s="96">
        <v>762.8</v>
      </c>
      <c r="J37" s="96">
        <v>613.6</v>
      </c>
      <c r="K37" s="96">
        <v>76</v>
      </c>
      <c r="L37" s="96">
        <v>26</v>
      </c>
      <c r="M37" s="99" t="s">
        <v>267</v>
      </c>
      <c r="N37" s="99" t="s">
        <v>268</v>
      </c>
    </row>
    <row r="38" spans="1:14" x14ac:dyDescent="0.35">
      <c r="A38" s="93" t="s">
        <v>299</v>
      </c>
      <c r="B38" s="94" t="s">
        <v>284</v>
      </c>
      <c r="C38" s="95">
        <v>3.4</v>
      </c>
      <c r="D38" s="95">
        <v>0</v>
      </c>
      <c r="E38" s="96">
        <v>757.5</v>
      </c>
      <c r="F38" s="96">
        <v>757.5</v>
      </c>
      <c r="G38" s="96">
        <v>0</v>
      </c>
      <c r="H38" s="97">
        <v>1</v>
      </c>
      <c r="I38" s="96">
        <v>361</v>
      </c>
      <c r="J38" s="96">
        <v>285.2</v>
      </c>
      <c r="K38" s="96">
        <v>52</v>
      </c>
      <c r="L38" s="96">
        <v>21</v>
      </c>
      <c r="M38" s="99" t="s">
        <v>300</v>
      </c>
      <c r="N38" s="99" t="s">
        <v>301</v>
      </c>
    </row>
    <row r="39" spans="1:14" x14ac:dyDescent="0.35">
      <c r="A39" s="467" t="s">
        <v>302</v>
      </c>
      <c r="B39" s="94" t="s">
        <v>284</v>
      </c>
      <c r="C39" s="95">
        <v>72.7</v>
      </c>
      <c r="D39" s="95">
        <v>59.13000000000001</v>
      </c>
      <c r="E39" s="99">
        <v>17360.3</v>
      </c>
      <c r="F39" s="99">
        <v>1385.8000000000002</v>
      </c>
      <c r="G39" s="96">
        <v>15974.5</v>
      </c>
      <c r="H39" s="97" t="s">
        <v>303</v>
      </c>
      <c r="I39" s="96">
        <v>913.6</v>
      </c>
      <c r="J39" s="96">
        <v>404.9</v>
      </c>
      <c r="K39" s="96">
        <v>60</v>
      </c>
      <c r="L39" s="96">
        <v>45</v>
      </c>
      <c r="M39" s="99" t="s">
        <v>264</v>
      </c>
      <c r="N39" s="99" t="s">
        <v>304</v>
      </c>
    </row>
    <row r="40" spans="1:14" x14ac:dyDescent="0.35">
      <c r="A40" s="751" t="s">
        <v>208</v>
      </c>
      <c r="B40" s="751"/>
      <c r="C40" s="107">
        <v>691.03</v>
      </c>
      <c r="D40" s="107">
        <v>188.70685999790476</v>
      </c>
      <c r="E40" s="107">
        <v>32158.5</v>
      </c>
      <c r="F40" s="107">
        <v>11110.25</v>
      </c>
      <c r="G40" s="107">
        <v>21048.25</v>
      </c>
      <c r="H40" s="112"/>
      <c r="I40" s="107">
        <v>6471.3</v>
      </c>
      <c r="J40" s="107">
        <v>1594.6</v>
      </c>
      <c r="K40" s="478"/>
      <c r="L40" s="107"/>
      <c r="M40" s="107"/>
      <c r="N40" s="107"/>
    </row>
    <row r="41" spans="1:14" x14ac:dyDescent="0.35">
      <c r="A41" s="109"/>
      <c r="B41" s="365"/>
      <c r="C41" s="365"/>
      <c r="D41" s="110"/>
      <c r="E41" s="110"/>
      <c r="F41" s="110"/>
      <c r="G41" s="110"/>
      <c r="H41" s="111"/>
      <c r="I41" s="110"/>
      <c r="J41" s="110"/>
      <c r="K41" s="110"/>
      <c r="L41" s="110"/>
      <c r="M41" s="111"/>
      <c r="N41" s="111"/>
    </row>
    <row r="42" spans="1:14" x14ac:dyDescent="0.35">
      <c r="A42" s="118" t="s">
        <v>305</v>
      </c>
      <c r="B42" s="403" t="s">
        <v>306</v>
      </c>
      <c r="C42" s="403">
        <v>0.5</v>
      </c>
      <c r="D42" s="98">
        <v>0</v>
      </c>
      <c r="E42" s="98">
        <v>983</v>
      </c>
      <c r="F42" s="98">
        <v>983</v>
      </c>
      <c r="G42" s="667">
        <v>0</v>
      </c>
      <c r="H42" s="97">
        <v>1</v>
      </c>
      <c r="I42" s="95">
        <v>983</v>
      </c>
      <c r="J42" s="95" t="s">
        <v>274</v>
      </c>
      <c r="K42" s="95">
        <v>100</v>
      </c>
      <c r="L42" s="96">
        <v>0</v>
      </c>
      <c r="M42" s="666" t="s">
        <v>260</v>
      </c>
      <c r="N42" s="113"/>
    </row>
    <row r="43" spans="1:14" x14ac:dyDescent="0.35">
      <c r="A43" s="665" t="s">
        <v>307</v>
      </c>
      <c r="B43" s="104" t="s">
        <v>306</v>
      </c>
      <c r="C43" s="95">
        <v>1.33</v>
      </c>
      <c r="D43" s="105">
        <v>0</v>
      </c>
      <c r="E43" s="105">
        <v>873.7</v>
      </c>
      <c r="F43" s="105">
        <v>873.7</v>
      </c>
      <c r="G43" s="105">
        <v>0</v>
      </c>
      <c r="H43" s="97">
        <v>1</v>
      </c>
      <c r="I43" s="95">
        <v>873.7</v>
      </c>
      <c r="J43" s="105">
        <v>873.7</v>
      </c>
      <c r="K43" s="105">
        <v>100</v>
      </c>
      <c r="L43" s="96">
        <v>0</v>
      </c>
      <c r="M43" s="664" t="s">
        <v>300</v>
      </c>
      <c r="N43" s="107"/>
    </row>
    <row r="44" spans="1:14" x14ac:dyDescent="0.35">
      <c r="A44" s="751" t="s">
        <v>209</v>
      </c>
      <c r="B44" s="751"/>
      <c r="C44" s="107">
        <v>1.83</v>
      </c>
      <c r="D44" s="107">
        <v>0</v>
      </c>
      <c r="E44" s="107">
        <v>1856.7</v>
      </c>
      <c r="F44" s="107">
        <v>1856.7</v>
      </c>
      <c r="G44" s="107">
        <v>0</v>
      </c>
      <c r="H44" s="113"/>
      <c r="I44" s="107">
        <v>1856.7</v>
      </c>
      <c r="J44" s="107">
        <v>873.7</v>
      </c>
      <c r="K44" s="107"/>
      <c r="L44" s="107"/>
      <c r="M44" s="107"/>
      <c r="N44" s="107"/>
    </row>
    <row r="45" spans="1:14" x14ac:dyDescent="0.35">
      <c r="A45" s="109"/>
      <c r="B45" s="365"/>
      <c r="C45" s="365"/>
      <c r="D45" s="110"/>
      <c r="E45" s="110"/>
      <c r="F45" s="110"/>
      <c r="G45" s="110"/>
      <c r="H45" s="111"/>
      <c r="I45" s="110"/>
      <c r="J45" s="110"/>
      <c r="K45" s="110"/>
      <c r="L45" s="110"/>
      <c r="M45" s="111"/>
      <c r="N45" s="111"/>
    </row>
    <row r="46" spans="1:14" x14ac:dyDescent="0.35">
      <c r="A46" s="114" t="s">
        <v>308</v>
      </c>
      <c r="B46" s="108"/>
      <c r="C46" s="108"/>
      <c r="D46" s="107">
        <v>611.38950716128488</v>
      </c>
      <c r="E46" s="107">
        <v>51405.819999999992</v>
      </c>
      <c r="F46" s="107">
        <v>21776.092000000001</v>
      </c>
      <c r="G46" s="107">
        <v>29629.727999999999</v>
      </c>
      <c r="H46" s="112"/>
      <c r="I46" s="107">
        <v>17116.900000000001</v>
      </c>
      <c r="J46" s="107">
        <v>3043.5</v>
      </c>
      <c r="K46" s="107"/>
      <c r="L46" s="107"/>
      <c r="M46" s="107"/>
      <c r="N46" s="107"/>
    </row>
    <row r="47" spans="1:14" x14ac:dyDescent="0.35">
      <c r="A47" s="88" t="s">
        <v>309</v>
      </c>
      <c r="B47" s="364"/>
      <c r="C47" s="364"/>
      <c r="D47" s="401"/>
      <c r="E47" s="401"/>
      <c r="F47" s="401"/>
      <c r="G47" s="401"/>
      <c r="H47" s="88"/>
      <c r="I47" s="401"/>
      <c r="J47" s="401"/>
      <c r="K47" s="401"/>
      <c r="L47" s="401"/>
      <c r="M47" s="401"/>
      <c r="N47" s="401"/>
    </row>
    <row r="48" spans="1:14" x14ac:dyDescent="0.35">
      <c r="A48" s="115"/>
      <c r="B48" s="123"/>
      <c r="C48" s="123"/>
      <c r="D48" s="115"/>
      <c r="E48" s="115"/>
      <c r="F48" s="115"/>
      <c r="G48" s="115"/>
      <c r="H48" s="115"/>
    </row>
    <row r="49" spans="1:9" ht="27" x14ac:dyDescent="0.35">
      <c r="A49" s="116" t="s">
        <v>310</v>
      </c>
      <c r="B49" s="90" t="s">
        <v>216</v>
      </c>
      <c r="C49" s="442" t="s">
        <v>217</v>
      </c>
      <c r="D49" s="117" t="s">
        <v>311</v>
      </c>
      <c r="E49" s="117" t="s">
        <v>312</v>
      </c>
      <c r="F49" s="91" t="s">
        <v>220</v>
      </c>
      <c r="G49" s="91" t="s">
        <v>221</v>
      </c>
      <c r="H49" s="360" t="s">
        <v>222</v>
      </c>
    </row>
    <row r="50" spans="1:9" x14ac:dyDescent="0.35">
      <c r="A50" s="118" t="s">
        <v>313</v>
      </c>
      <c r="B50" s="94" t="s">
        <v>230</v>
      </c>
      <c r="C50" s="119">
        <v>2150.6275643261347</v>
      </c>
      <c r="D50" s="119">
        <v>2150.6275643261347</v>
      </c>
      <c r="E50" s="120">
        <v>29236.5</v>
      </c>
      <c r="F50" s="96">
        <v>0</v>
      </c>
      <c r="G50" s="96">
        <v>29236.5</v>
      </c>
      <c r="H50" s="361">
        <v>1</v>
      </c>
      <c r="I50" t="s">
        <v>314</v>
      </c>
    </row>
    <row r="51" spans="1:9" x14ac:dyDescent="0.35">
      <c r="A51" s="751" t="s">
        <v>207</v>
      </c>
      <c r="B51" s="751"/>
      <c r="C51" s="107">
        <v>2150.6275643261347</v>
      </c>
      <c r="D51" s="107">
        <v>2150.6275643261347</v>
      </c>
      <c r="E51" s="107">
        <v>29236.5</v>
      </c>
      <c r="F51" s="107">
        <v>0</v>
      </c>
      <c r="G51" s="107">
        <v>29236.5</v>
      </c>
      <c r="H51" s="112"/>
    </row>
    <row r="52" spans="1:9" x14ac:dyDescent="0.35">
      <c r="A52" s="109"/>
      <c r="B52" s="365"/>
      <c r="C52" s="365"/>
      <c r="D52" s="110"/>
      <c r="E52" s="110"/>
      <c r="F52" s="362"/>
      <c r="G52" s="362"/>
      <c r="H52" s="362"/>
    </row>
    <row r="53" spans="1:9" x14ac:dyDescent="0.35">
      <c r="A53" s="93" t="s">
        <v>315</v>
      </c>
      <c r="B53" s="94" t="s">
        <v>284</v>
      </c>
      <c r="C53" s="94">
        <v>1.59</v>
      </c>
      <c r="D53" s="95">
        <v>1.59</v>
      </c>
      <c r="E53" s="95">
        <v>1903.6</v>
      </c>
      <c r="F53" s="96">
        <v>0</v>
      </c>
      <c r="G53" s="96">
        <v>1903.6</v>
      </c>
      <c r="H53" s="97">
        <v>1</v>
      </c>
    </row>
    <row r="54" spans="1:9" x14ac:dyDescent="0.35">
      <c r="A54" s="93" t="s">
        <v>316</v>
      </c>
      <c r="B54" s="94" t="s">
        <v>284</v>
      </c>
      <c r="C54" s="445">
        <v>12.4074822</v>
      </c>
      <c r="D54" s="95">
        <v>6.22</v>
      </c>
      <c r="E54" s="95">
        <v>822</v>
      </c>
      <c r="F54" s="96">
        <v>0</v>
      </c>
      <c r="G54" s="96">
        <v>822</v>
      </c>
      <c r="H54" s="97">
        <v>1</v>
      </c>
    </row>
    <row r="55" spans="1:9" x14ac:dyDescent="0.35">
      <c r="A55" s="93" t="s">
        <v>317</v>
      </c>
      <c r="B55" s="94" t="s">
        <v>284</v>
      </c>
      <c r="C55" s="94">
        <v>9.93</v>
      </c>
      <c r="D55" s="375">
        <v>11.45</v>
      </c>
      <c r="E55" s="95">
        <v>0</v>
      </c>
      <c r="F55" s="96">
        <v>0</v>
      </c>
      <c r="G55" s="96">
        <v>0</v>
      </c>
      <c r="H55" s="97">
        <v>1</v>
      </c>
    </row>
    <row r="56" spans="1:9" x14ac:dyDescent="0.35">
      <c r="A56" s="93" t="s">
        <v>318</v>
      </c>
      <c r="B56" s="94" t="s">
        <v>284</v>
      </c>
      <c r="C56" s="94">
        <v>6.86</v>
      </c>
      <c r="D56" s="95">
        <v>3.4600000000000004</v>
      </c>
      <c r="E56" s="95">
        <v>691.3</v>
      </c>
      <c r="F56" s="96">
        <v>0</v>
      </c>
      <c r="G56" s="96">
        <v>691.3</v>
      </c>
      <c r="H56" s="97">
        <v>1</v>
      </c>
    </row>
    <row r="57" spans="1:9" x14ac:dyDescent="0.35">
      <c r="A57" s="93" t="s">
        <v>319</v>
      </c>
      <c r="B57" s="94" t="s">
        <v>276</v>
      </c>
      <c r="C57" s="94">
        <v>9.93</v>
      </c>
      <c r="D57" s="95">
        <v>9.93</v>
      </c>
      <c r="E57" s="95">
        <v>1297.3</v>
      </c>
      <c r="F57" s="96">
        <v>0</v>
      </c>
      <c r="G57" s="96">
        <v>1297.3</v>
      </c>
      <c r="H57" s="97">
        <v>1</v>
      </c>
    </row>
    <row r="58" spans="1:9" x14ac:dyDescent="0.35">
      <c r="A58" s="93" t="s">
        <v>320</v>
      </c>
      <c r="B58" s="94" t="s">
        <v>276</v>
      </c>
      <c r="C58" s="95">
        <v>9.0500000000000007</v>
      </c>
      <c r="D58" s="95">
        <v>9.0500000000000007</v>
      </c>
      <c r="E58" s="95">
        <v>1061</v>
      </c>
      <c r="F58" s="96">
        <v>0</v>
      </c>
      <c r="G58" s="96">
        <v>1061</v>
      </c>
      <c r="H58" s="97">
        <v>1</v>
      </c>
    </row>
    <row r="59" spans="1:9" x14ac:dyDescent="0.35">
      <c r="A59" s="751" t="s">
        <v>208</v>
      </c>
      <c r="B59" s="751"/>
      <c r="C59" s="107">
        <v>49.767482200000003</v>
      </c>
      <c r="D59" s="107">
        <v>41.7</v>
      </c>
      <c r="E59" s="107">
        <v>5775.2</v>
      </c>
      <c r="F59" s="107">
        <v>0</v>
      </c>
      <c r="G59" s="107">
        <v>5775.2</v>
      </c>
      <c r="H59" s="112"/>
    </row>
    <row r="60" spans="1:9" x14ac:dyDescent="0.35">
      <c r="A60" s="109"/>
      <c r="B60" s="365"/>
      <c r="C60" s="365"/>
      <c r="D60" s="110"/>
      <c r="E60" s="110"/>
      <c r="F60" s="362"/>
      <c r="G60" s="362"/>
      <c r="H60" s="362"/>
    </row>
    <row r="61" spans="1:9" x14ac:dyDescent="0.35">
      <c r="A61" s="93" t="s">
        <v>321</v>
      </c>
      <c r="B61" s="122" t="s">
        <v>322</v>
      </c>
      <c r="C61" s="122">
        <v>1.22</v>
      </c>
      <c r="D61" s="96">
        <v>1.22</v>
      </c>
      <c r="E61" s="95">
        <v>1346.67</v>
      </c>
      <c r="F61" s="444">
        <v>0</v>
      </c>
      <c r="G61" s="96">
        <v>1346.67</v>
      </c>
      <c r="H61" s="97">
        <v>1</v>
      </c>
    </row>
    <row r="62" spans="1:9" x14ac:dyDescent="0.35">
      <c r="A62" s="751" t="s">
        <v>209</v>
      </c>
      <c r="B62" s="751"/>
      <c r="C62" s="107">
        <v>1.22</v>
      </c>
      <c r="D62" s="107">
        <v>1.22</v>
      </c>
      <c r="E62" s="107">
        <v>1346.67</v>
      </c>
      <c r="F62" s="401">
        <v>0</v>
      </c>
      <c r="G62" s="107">
        <v>1346.67</v>
      </c>
      <c r="H62" s="112"/>
    </row>
    <row r="63" spans="1:9" x14ac:dyDescent="0.35">
      <c r="A63" s="109"/>
      <c r="B63" s="365"/>
      <c r="C63" s="365"/>
      <c r="D63" s="110"/>
      <c r="E63" s="110"/>
      <c r="F63" s="362"/>
      <c r="G63" s="362"/>
      <c r="H63" s="362"/>
    </row>
    <row r="64" spans="1:9" x14ac:dyDescent="0.35">
      <c r="A64" s="114" t="s">
        <v>323</v>
      </c>
      <c r="B64" s="108"/>
      <c r="C64" s="108"/>
      <c r="D64" s="107">
        <v>2193.5475643261343</v>
      </c>
      <c r="E64" s="107">
        <v>36358.369999999995</v>
      </c>
      <c r="F64" s="107">
        <v>0</v>
      </c>
      <c r="G64" s="107">
        <v>36358.369999999995</v>
      </c>
      <c r="H64" s="112"/>
    </row>
    <row r="65" spans="1:14" x14ac:dyDescent="0.35">
      <c r="A65" s="400" t="s">
        <v>324</v>
      </c>
      <c r="B65" s="364"/>
      <c r="C65" s="364"/>
      <c r="D65" s="401"/>
      <c r="E65" s="401"/>
      <c r="F65" s="88"/>
      <c r="G65" s="88"/>
      <c r="H65" s="88"/>
    </row>
    <row r="66" spans="1:14" x14ac:dyDescent="0.35">
      <c r="A66" s="88" t="s">
        <v>325</v>
      </c>
      <c r="B66" s="364"/>
      <c r="C66" s="364"/>
      <c r="D66" s="401"/>
      <c r="E66" s="401"/>
      <c r="F66" s="88"/>
      <c r="G66" s="88"/>
      <c r="H66" s="88"/>
    </row>
    <row r="67" spans="1:14" x14ac:dyDescent="0.35">
      <c r="A67" s="88" t="s">
        <v>326</v>
      </c>
      <c r="B67" s="364"/>
      <c r="C67" s="364"/>
      <c r="D67" s="401"/>
      <c r="E67" s="401"/>
      <c r="F67" s="88"/>
      <c r="G67" s="88"/>
      <c r="H67" s="88"/>
    </row>
    <row r="68" spans="1:14" x14ac:dyDescent="0.35">
      <c r="A68" s="402"/>
      <c r="B68" s="364"/>
      <c r="C68" s="364"/>
      <c r="D68" s="401"/>
      <c r="E68" s="401"/>
      <c r="F68" s="88"/>
      <c r="G68" s="88"/>
      <c r="H68" s="88"/>
      <c r="I68" s="88"/>
      <c r="J68" s="88"/>
      <c r="K68" s="88"/>
      <c r="L68" s="88"/>
      <c r="M68" s="88"/>
      <c r="N68" s="88"/>
    </row>
    <row r="69" spans="1:14" x14ac:dyDescent="0.35">
      <c r="A69" s="402" t="s">
        <v>327</v>
      </c>
      <c r="B69" s="364"/>
      <c r="C69" s="364"/>
      <c r="D69" s="401"/>
      <c r="E69" s="401"/>
      <c r="F69" s="88"/>
      <c r="G69" s="88"/>
      <c r="H69" s="88"/>
      <c r="I69" s="88"/>
      <c r="J69" s="88"/>
      <c r="K69" s="88"/>
      <c r="L69" s="88"/>
      <c r="M69" s="88"/>
      <c r="N69" s="88"/>
    </row>
    <row r="70" spans="1:14" ht="27" x14ac:dyDescent="0.35">
      <c r="A70" s="423" t="s">
        <v>328</v>
      </c>
      <c r="B70" s="424" t="s">
        <v>216</v>
      </c>
      <c r="C70" s="442" t="s">
        <v>217</v>
      </c>
      <c r="D70" s="425" t="s">
        <v>218</v>
      </c>
      <c r="E70" s="401"/>
      <c r="F70" s="88"/>
      <c r="G70" s="88"/>
      <c r="H70" s="88"/>
      <c r="I70" s="88"/>
      <c r="J70" s="88"/>
      <c r="K70" s="88"/>
      <c r="L70" s="88"/>
      <c r="M70" s="88"/>
      <c r="N70" s="88"/>
    </row>
    <row r="71" spans="1:14" x14ac:dyDescent="0.35">
      <c r="A71" s="118" t="s">
        <v>240</v>
      </c>
      <c r="B71" s="403" t="s">
        <v>240</v>
      </c>
      <c r="C71" s="446">
        <v>96.270227418190672</v>
      </c>
      <c r="D71" s="119">
        <v>96.270227418190672</v>
      </c>
      <c r="E71" s="468" t="s">
        <v>329</v>
      </c>
      <c r="F71" s="88"/>
      <c r="G71" s="88"/>
      <c r="H71" s="88"/>
      <c r="I71" s="88"/>
      <c r="J71" s="88"/>
      <c r="K71" s="88"/>
      <c r="L71" s="88"/>
      <c r="M71" s="88"/>
      <c r="N71" s="88"/>
    </row>
    <row r="72" spans="1:14" x14ac:dyDescent="0.35">
      <c r="A72" s="93" t="s">
        <v>330</v>
      </c>
      <c r="B72" s="94" t="s">
        <v>331</v>
      </c>
      <c r="C72" s="446">
        <v>67</v>
      </c>
      <c r="D72" s="95">
        <v>15.486353109673285</v>
      </c>
      <c r="E72" s="401"/>
      <c r="F72" s="88"/>
      <c r="G72" s="88"/>
      <c r="H72" s="88"/>
      <c r="I72" s="88"/>
      <c r="J72" s="88"/>
      <c r="K72" s="88"/>
      <c r="L72" s="88"/>
      <c r="M72" s="88"/>
      <c r="N72" s="88"/>
    </row>
    <row r="73" spans="1:14" x14ac:dyDescent="0.35">
      <c r="A73" s="103" t="s">
        <v>332</v>
      </c>
      <c r="B73" s="104" t="s">
        <v>331</v>
      </c>
      <c r="C73" s="446">
        <v>343</v>
      </c>
      <c r="D73" s="105">
        <v>343</v>
      </c>
      <c r="E73" s="401"/>
      <c r="F73" s="88"/>
      <c r="G73" s="88"/>
      <c r="H73" s="88"/>
      <c r="I73" s="88"/>
      <c r="J73" s="88"/>
      <c r="K73" s="88"/>
      <c r="L73" s="88"/>
      <c r="M73" s="88"/>
      <c r="N73" s="88"/>
    </row>
    <row r="74" spans="1:14" x14ac:dyDescent="0.35">
      <c r="A74" s="404" t="s">
        <v>333</v>
      </c>
      <c r="B74" s="405"/>
      <c r="C74" s="107">
        <v>506.27022741819064</v>
      </c>
      <c r="D74" s="406">
        <v>454.75658052786395</v>
      </c>
      <c r="E74" s="401"/>
      <c r="F74" s="88"/>
      <c r="G74" s="88"/>
      <c r="H74" s="88"/>
      <c r="I74" s="88"/>
      <c r="J74" s="88"/>
      <c r="K74" s="88"/>
      <c r="L74" s="88"/>
      <c r="M74" s="88"/>
      <c r="N74" s="88"/>
    </row>
    <row r="75" spans="1:14" x14ac:dyDescent="0.35">
      <c r="E75" s="401"/>
      <c r="F75" s="88"/>
      <c r="G75" s="88"/>
      <c r="H75" s="88"/>
      <c r="I75" s="88"/>
      <c r="J75" s="88"/>
      <c r="K75" s="88"/>
      <c r="L75" s="88"/>
      <c r="M75" s="88"/>
      <c r="N75" s="88"/>
    </row>
    <row r="76" spans="1:14" ht="27" x14ac:dyDescent="0.35">
      <c r="A76" s="426" t="s">
        <v>334</v>
      </c>
      <c r="B76" s="427"/>
      <c r="C76" s="442" t="s">
        <v>217</v>
      </c>
      <c r="D76" s="425" t="s">
        <v>218</v>
      </c>
      <c r="E76" s="401"/>
      <c r="F76" s="88"/>
      <c r="G76" s="88"/>
      <c r="H76" s="88"/>
      <c r="I76" s="88"/>
      <c r="J76" s="88"/>
      <c r="K76" s="88"/>
      <c r="L76" s="88"/>
      <c r="M76" s="88"/>
      <c r="N76" s="88"/>
    </row>
    <row r="77" spans="1:14" x14ac:dyDescent="0.35">
      <c r="A77" s="407" t="s">
        <v>331</v>
      </c>
      <c r="B77" s="408"/>
      <c r="C77" s="408"/>
      <c r="D77" s="409"/>
      <c r="E77" s="401"/>
      <c r="F77" s="88"/>
      <c r="G77" s="88"/>
      <c r="H77" s="88"/>
      <c r="I77" s="88"/>
      <c r="J77" s="88"/>
      <c r="K77" s="88"/>
      <c r="L77" s="88"/>
      <c r="M77" s="88"/>
      <c r="N77" s="88"/>
    </row>
    <row r="78" spans="1:14" x14ac:dyDescent="0.35">
      <c r="A78" s="410" t="s">
        <v>335</v>
      </c>
      <c r="B78" s="122"/>
      <c r="C78" s="122">
        <v>312</v>
      </c>
      <c r="D78" s="96">
        <v>145.83649809839457</v>
      </c>
      <c r="E78" s="401"/>
      <c r="F78" s="88"/>
      <c r="G78" s="88"/>
      <c r="H78" s="88"/>
      <c r="I78" s="88"/>
      <c r="J78" s="88"/>
      <c r="K78" s="88"/>
      <c r="L78" s="88"/>
      <c r="M78" s="88"/>
      <c r="N78" s="88"/>
    </row>
    <row r="79" spans="1:14" x14ac:dyDescent="0.35">
      <c r="A79" s="751" t="s">
        <v>207</v>
      </c>
      <c r="B79" s="751"/>
      <c r="C79" s="411">
        <v>312</v>
      </c>
      <c r="D79" s="411">
        <v>145.83649809839457</v>
      </c>
      <c r="E79" s="401"/>
      <c r="F79" s="88"/>
      <c r="G79" s="88"/>
      <c r="H79" s="88"/>
      <c r="I79" s="88"/>
      <c r="J79" s="88"/>
      <c r="K79" s="88"/>
      <c r="L79" s="88"/>
      <c r="M79" s="88"/>
      <c r="N79" s="88"/>
    </row>
    <row r="80" spans="1:14" x14ac:dyDescent="0.35">
      <c r="A80" s="412" t="s">
        <v>336</v>
      </c>
      <c r="B80" s="122"/>
      <c r="C80" s="122"/>
      <c r="D80" s="96"/>
      <c r="E80" s="401"/>
      <c r="F80" s="88"/>
      <c r="G80" s="88"/>
      <c r="H80" s="88"/>
      <c r="I80" s="88"/>
      <c r="J80" s="88"/>
      <c r="K80" s="88"/>
      <c r="L80" s="88"/>
      <c r="M80" s="88"/>
      <c r="N80" s="88"/>
    </row>
    <row r="81" spans="1:14" x14ac:dyDescent="0.35">
      <c r="A81" s="410" t="s">
        <v>337</v>
      </c>
      <c r="B81" s="122"/>
      <c r="C81" s="96">
        <v>21.873636274082617</v>
      </c>
      <c r="D81" s="96">
        <v>21.873636274082617</v>
      </c>
      <c r="E81" s="401"/>
      <c r="F81" s="88"/>
      <c r="G81" s="88"/>
      <c r="H81" s="88"/>
      <c r="I81" s="88"/>
      <c r="J81" s="88"/>
      <c r="K81" s="88"/>
      <c r="L81" s="88"/>
      <c r="M81" s="88"/>
      <c r="N81" s="88"/>
    </row>
    <row r="82" spans="1:14" x14ac:dyDescent="0.35">
      <c r="A82" s="410" t="s">
        <v>338</v>
      </c>
      <c r="B82" s="122"/>
      <c r="C82" s="96">
        <v>1.26</v>
      </c>
      <c r="D82" s="96">
        <v>1.26</v>
      </c>
      <c r="E82" s="401"/>
      <c r="F82" s="88"/>
      <c r="G82" s="88"/>
      <c r="H82" s="88"/>
      <c r="I82" s="88"/>
      <c r="J82" s="88"/>
      <c r="K82" s="88"/>
      <c r="L82" s="88"/>
      <c r="M82" s="88"/>
      <c r="N82" s="88"/>
    </row>
    <row r="83" spans="1:14" x14ac:dyDescent="0.35">
      <c r="A83" s="410" t="s">
        <v>339</v>
      </c>
      <c r="B83" s="122"/>
      <c r="C83" s="96">
        <v>64.97</v>
      </c>
      <c r="D83" s="96">
        <v>64.97</v>
      </c>
      <c r="E83" s="401"/>
      <c r="F83" s="88"/>
      <c r="G83" s="88"/>
      <c r="H83" s="88"/>
      <c r="I83" s="88"/>
      <c r="J83" s="88"/>
      <c r="K83" s="88"/>
      <c r="L83" s="88"/>
      <c r="M83" s="88"/>
      <c r="N83" s="88"/>
    </row>
    <row r="84" spans="1:14" x14ac:dyDescent="0.35">
      <c r="A84" s="751" t="s">
        <v>208</v>
      </c>
      <c r="B84" s="751"/>
      <c r="C84" s="411">
        <v>88.103636274082618</v>
      </c>
      <c r="D84" s="411">
        <v>88.103636274082618</v>
      </c>
      <c r="E84" s="401"/>
      <c r="F84" s="88"/>
      <c r="G84" s="88"/>
      <c r="H84" s="88"/>
      <c r="I84" s="88"/>
      <c r="J84" s="88"/>
      <c r="K84" s="88"/>
      <c r="L84" s="88"/>
      <c r="M84" s="88"/>
      <c r="N84" s="88"/>
    </row>
    <row r="85" spans="1:14" x14ac:dyDescent="0.35">
      <c r="A85" s="413" t="s">
        <v>333</v>
      </c>
      <c r="B85" s="414"/>
      <c r="C85" s="411">
        <v>400.10363627408265</v>
      </c>
      <c r="D85" s="411">
        <v>233.94013437247719</v>
      </c>
      <c r="E85" s="401"/>
      <c r="F85" s="88"/>
      <c r="G85" s="88"/>
      <c r="H85" s="88"/>
      <c r="I85" s="88"/>
      <c r="J85" s="88"/>
      <c r="K85" s="88"/>
      <c r="L85" s="88"/>
      <c r="M85" s="88"/>
      <c r="N85" s="88"/>
    </row>
    <row r="86" spans="1:14" x14ac:dyDescent="0.35">
      <c r="A86" s="415"/>
      <c r="B86" s="416"/>
      <c r="C86" s="416"/>
      <c r="D86" s="417"/>
      <c r="E86" s="401"/>
      <c r="F86" s="88"/>
      <c r="G86" s="88"/>
      <c r="H86" s="88"/>
      <c r="I86" s="88"/>
      <c r="J86" s="88"/>
      <c r="K86" s="88"/>
      <c r="L86" s="88"/>
      <c r="M86" s="88"/>
      <c r="N86" s="88"/>
    </row>
    <row r="87" spans="1:14" x14ac:dyDescent="0.35">
      <c r="A87" s="413" t="s">
        <v>340</v>
      </c>
      <c r="B87" s="414"/>
      <c r="C87" s="411">
        <v>906.37386369227329</v>
      </c>
      <c r="D87" s="411">
        <v>688.69671490034114</v>
      </c>
      <c r="E87" s="401"/>
      <c r="F87" s="88"/>
      <c r="G87" s="88"/>
      <c r="H87" s="88"/>
      <c r="I87" s="88"/>
      <c r="J87" s="88"/>
      <c r="K87" s="88"/>
      <c r="L87" s="88"/>
      <c r="M87" s="88"/>
      <c r="N87" s="88"/>
    </row>
    <row r="88" spans="1:14" x14ac:dyDescent="0.35">
      <c r="A88" s="418"/>
      <c r="B88" s="419"/>
      <c r="C88" s="419"/>
      <c r="D88" s="418"/>
      <c r="E88" s="418"/>
      <c r="F88" s="418"/>
      <c r="G88" s="748"/>
      <c r="H88" s="748"/>
    </row>
    <row r="89" spans="1:14" ht="27" x14ac:dyDescent="0.35">
      <c r="A89" s="462" t="s">
        <v>341</v>
      </c>
      <c r="B89" s="365"/>
      <c r="C89" s="442" t="s">
        <v>217</v>
      </c>
      <c r="D89" s="425" t="s">
        <v>218</v>
      </c>
      <c r="E89" s="425" t="s">
        <v>219</v>
      </c>
      <c r="F89" s="425" t="s">
        <v>220</v>
      </c>
      <c r="G89" s="425" t="s">
        <v>221</v>
      </c>
      <c r="H89" s="420"/>
    </row>
    <row r="90" spans="1:14" x14ac:dyDescent="0.35">
      <c r="A90" s="410" t="s">
        <v>208</v>
      </c>
      <c r="B90" s="364"/>
      <c r="C90" s="95">
        <v>828.90111847408264</v>
      </c>
      <c r="D90" s="95">
        <v>318.51049627198734</v>
      </c>
      <c r="E90" s="95">
        <v>37933.699999999997</v>
      </c>
      <c r="F90" s="95">
        <v>11110.25</v>
      </c>
      <c r="G90" s="95">
        <v>26823.45</v>
      </c>
      <c r="H90" s="420"/>
    </row>
    <row r="91" spans="1:14" x14ac:dyDescent="0.35">
      <c r="A91" s="410" t="s">
        <v>207</v>
      </c>
      <c r="B91" s="364"/>
      <c r="C91" s="95">
        <v>4716.3177917443245</v>
      </c>
      <c r="D91" s="95">
        <v>3173.9032901157739</v>
      </c>
      <c r="E91" s="95">
        <v>46627.119999999995</v>
      </c>
      <c r="F91" s="95">
        <v>8809.1419999999998</v>
      </c>
      <c r="G91" s="95">
        <v>37817.978000000003</v>
      </c>
      <c r="H91" s="420"/>
    </row>
    <row r="92" spans="1:14" x14ac:dyDescent="0.35">
      <c r="A92" s="410" t="s">
        <v>209</v>
      </c>
      <c r="B92" s="364"/>
      <c r="C92" s="95">
        <v>1.22</v>
      </c>
      <c r="D92" s="95">
        <v>1.22</v>
      </c>
      <c r="E92" s="95">
        <v>3203.37</v>
      </c>
      <c r="F92" s="95">
        <v>1856.7</v>
      </c>
      <c r="G92" s="95">
        <v>1346.67</v>
      </c>
      <c r="H92" s="420"/>
    </row>
    <row r="93" spans="1:14" x14ac:dyDescent="0.35">
      <c r="A93" s="413" t="s">
        <v>342</v>
      </c>
      <c r="B93" s="421"/>
      <c r="C93" s="107">
        <v>5546.4389102184077</v>
      </c>
      <c r="D93" s="107">
        <v>3493.6337863877611</v>
      </c>
      <c r="E93" s="107">
        <v>87764.189999999988</v>
      </c>
      <c r="F93" s="107">
        <v>21776.092000000001</v>
      </c>
      <c r="G93" s="107">
        <v>65988.097999999998</v>
      </c>
      <c r="H93" s="422"/>
    </row>
    <row r="94" spans="1:14" x14ac:dyDescent="0.35">
      <c r="A94" s="413" t="s">
        <v>343</v>
      </c>
      <c r="B94" s="421"/>
      <c r="C94" s="107">
        <v>4640.0650465261342</v>
      </c>
      <c r="D94" s="107">
        <v>2804.9370714874199</v>
      </c>
      <c r="E94" s="107">
        <v>87764.189999999988</v>
      </c>
      <c r="F94" s="107">
        <v>21776.092000000001</v>
      </c>
      <c r="G94" s="107">
        <v>65988.097999999998</v>
      </c>
    </row>
    <row r="96" spans="1:14" x14ac:dyDescent="0.35">
      <c r="A96" s="86" t="s">
        <v>344</v>
      </c>
      <c r="B96" s="363"/>
      <c r="C96" s="363"/>
      <c r="D96" s="87"/>
      <c r="E96" s="87"/>
      <c r="F96" s="87"/>
      <c r="G96" s="87"/>
      <c r="H96" s="87"/>
      <c r="I96" s="18"/>
      <c r="J96" s="18"/>
      <c r="K96" s="18"/>
      <c r="L96" s="18"/>
      <c r="M96" s="18"/>
      <c r="N96" s="18"/>
    </row>
    <row r="97" spans="1:8" x14ac:dyDescent="0.35">
      <c r="A97" s="124"/>
      <c r="B97" s="366"/>
      <c r="C97" s="366"/>
      <c r="D97" s="124"/>
      <c r="E97" s="124"/>
      <c r="F97" s="124"/>
      <c r="G97" s="124"/>
      <c r="H97" s="124"/>
    </row>
    <row r="98" spans="1:8" ht="27" x14ac:dyDescent="0.35">
      <c r="A98" s="89" t="s">
        <v>215</v>
      </c>
      <c r="B98" s="90" t="s">
        <v>216</v>
      </c>
      <c r="C98" s="442" t="s">
        <v>217</v>
      </c>
      <c r="D98" s="91" t="s">
        <v>218</v>
      </c>
      <c r="E98" s="92" t="s">
        <v>219</v>
      </c>
      <c r="F98" s="91" t="s">
        <v>220</v>
      </c>
      <c r="G98" s="91" t="s">
        <v>345</v>
      </c>
      <c r="H98" s="90" t="s">
        <v>222</v>
      </c>
    </row>
    <row r="99" spans="1:8" x14ac:dyDescent="0.35">
      <c r="A99" s="93" t="s">
        <v>346</v>
      </c>
      <c r="B99" s="94" t="s">
        <v>230</v>
      </c>
      <c r="C99" s="98">
        <v>43.1</v>
      </c>
      <c r="D99" s="98">
        <v>23.79</v>
      </c>
      <c r="E99" s="96">
        <v>2200</v>
      </c>
      <c r="F99" s="99">
        <v>103</v>
      </c>
      <c r="G99" s="96">
        <v>2097</v>
      </c>
      <c r="H99" s="97">
        <v>0.49</v>
      </c>
    </row>
    <row r="100" spans="1:8" x14ac:dyDescent="0.35">
      <c r="A100" s="93" t="s">
        <v>347</v>
      </c>
      <c r="B100" s="94" t="s">
        <v>230</v>
      </c>
      <c r="C100" s="98">
        <v>228.1</v>
      </c>
      <c r="D100" s="98">
        <v>164</v>
      </c>
      <c r="E100" s="96">
        <v>7084</v>
      </c>
      <c r="F100" s="99">
        <v>5635.6</v>
      </c>
      <c r="G100" s="96">
        <v>1448.3999999999996</v>
      </c>
      <c r="H100" s="97">
        <v>0.5</v>
      </c>
    </row>
    <row r="101" spans="1:8" x14ac:dyDescent="0.35">
      <c r="A101" s="93" t="s">
        <v>348</v>
      </c>
      <c r="B101" s="94" t="s">
        <v>240</v>
      </c>
      <c r="C101" s="98">
        <v>2.2000000000000002</v>
      </c>
      <c r="D101" s="98">
        <v>0</v>
      </c>
      <c r="E101" s="96">
        <v>220</v>
      </c>
      <c r="F101" s="99">
        <v>220</v>
      </c>
      <c r="G101" s="96">
        <v>0</v>
      </c>
      <c r="H101" s="97">
        <v>0.5</v>
      </c>
    </row>
    <row r="102" spans="1:8" x14ac:dyDescent="0.35">
      <c r="A102" s="93" t="s">
        <v>349</v>
      </c>
      <c r="B102" s="94" t="s">
        <v>240</v>
      </c>
      <c r="C102" s="98">
        <v>111</v>
      </c>
      <c r="D102" s="98">
        <v>90.275000000000006</v>
      </c>
      <c r="E102" s="99">
        <v>3300</v>
      </c>
      <c r="F102" s="99">
        <v>407.3</v>
      </c>
      <c r="G102" s="96">
        <v>2892.7</v>
      </c>
      <c r="H102" s="97">
        <v>0.4</v>
      </c>
    </row>
    <row r="103" spans="1:8" x14ac:dyDescent="0.35">
      <c r="A103" s="93" t="s">
        <v>350</v>
      </c>
      <c r="B103" s="94" t="s">
        <v>351</v>
      </c>
      <c r="C103" s="98">
        <v>371</v>
      </c>
      <c r="D103" s="98">
        <v>1.999999999981128E-3</v>
      </c>
      <c r="E103" s="99">
        <v>2500</v>
      </c>
      <c r="F103" s="99">
        <v>851</v>
      </c>
      <c r="G103" s="96">
        <v>1649</v>
      </c>
      <c r="H103" s="97">
        <v>0.4</v>
      </c>
    </row>
    <row r="104" spans="1:8" x14ac:dyDescent="0.35">
      <c r="A104" s="93" t="s">
        <v>352</v>
      </c>
      <c r="B104" s="94" t="s">
        <v>353</v>
      </c>
      <c r="C104" s="95">
        <v>110</v>
      </c>
      <c r="D104" s="95">
        <v>198.7</v>
      </c>
      <c r="E104" s="95">
        <v>1905</v>
      </c>
      <c r="F104" s="99">
        <v>52.6</v>
      </c>
      <c r="G104" s="96">
        <v>1852.4</v>
      </c>
      <c r="H104" s="121">
        <v>0.51</v>
      </c>
    </row>
    <row r="105" spans="1:8" x14ac:dyDescent="0.35">
      <c r="A105" s="749" t="s">
        <v>207</v>
      </c>
      <c r="B105" s="750"/>
      <c r="C105" s="107">
        <v>865.4</v>
      </c>
      <c r="D105" s="107">
        <v>476.767</v>
      </c>
      <c r="E105" s="107">
        <v>17209</v>
      </c>
      <c r="F105" s="107">
        <v>7269.5000000000009</v>
      </c>
      <c r="G105" s="107">
        <v>9939.5</v>
      </c>
      <c r="H105" s="108"/>
    </row>
    <row r="106" spans="1:8" x14ac:dyDescent="0.35">
      <c r="A106" s="109"/>
      <c r="B106" s="365"/>
      <c r="C106" s="365"/>
      <c r="D106" s="110"/>
      <c r="E106" s="110"/>
      <c r="F106" s="110"/>
      <c r="G106" s="110"/>
      <c r="H106" s="111"/>
    </row>
    <row r="107" spans="1:8" x14ac:dyDescent="0.35">
      <c r="A107" s="93" t="s">
        <v>354</v>
      </c>
      <c r="B107" s="94" t="s">
        <v>276</v>
      </c>
      <c r="C107" s="98">
        <v>20.95</v>
      </c>
      <c r="D107" s="98">
        <v>7.52</v>
      </c>
      <c r="E107" s="98">
        <v>2008.0096960000001</v>
      </c>
      <c r="F107" s="125">
        <v>990.2</v>
      </c>
      <c r="G107" s="96">
        <v>1017.809696</v>
      </c>
      <c r="H107" s="97">
        <v>0.5</v>
      </c>
    </row>
    <row r="108" spans="1:8" x14ac:dyDescent="0.35">
      <c r="A108" s="93" t="s">
        <v>355</v>
      </c>
      <c r="B108" s="94" t="s">
        <v>356</v>
      </c>
      <c r="C108" s="126">
        <v>488</v>
      </c>
      <c r="D108" s="126">
        <v>178</v>
      </c>
      <c r="E108" s="126">
        <v>2017</v>
      </c>
      <c r="F108" s="99">
        <v>931.6</v>
      </c>
      <c r="G108" s="96">
        <v>1085.4000000000001</v>
      </c>
      <c r="H108" s="97">
        <v>0.5</v>
      </c>
    </row>
    <row r="109" spans="1:8" x14ac:dyDescent="0.35">
      <c r="A109" s="751" t="s">
        <v>208</v>
      </c>
      <c r="B109" s="751"/>
      <c r="C109" s="107">
        <v>508.95</v>
      </c>
      <c r="D109" s="107">
        <v>185.52</v>
      </c>
      <c r="E109" s="107">
        <v>4025.0096960000001</v>
      </c>
      <c r="F109" s="107">
        <v>1921.8000000000002</v>
      </c>
      <c r="G109" s="107">
        <v>2103.2096959999999</v>
      </c>
      <c r="H109" s="112"/>
    </row>
    <row r="110" spans="1:8" x14ac:dyDescent="0.35">
      <c r="A110" s="109"/>
      <c r="B110" s="365"/>
      <c r="C110" s="365"/>
      <c r="D110" s="110"/>
      <c r="E110" s="110"/>
      <c r="F110" s="110"/>
      <c r="G110" s="110"/>
      <c r="H110" s="111"/>
    </row>
    <row r="111" spans="1:8" x14ac:dyDescent="0.35">
      <c r="A111" s="114" t="s">
        <v>308</v>
      </c>
      <c r="B111" s="108"/>
      <c r="C111" s="108"/>
      <c r="D111" s="107">
        <v>662.28700000000003</v>
      </c>
      <c r="E111" s="107">
        <v>21234.009696000001</v>
      </c>
      <c r="F111" s="107">
        <v>9191.3000000000011</v>
      </c>
      <c r="G111" s="107">
        <v>12042.709696</v>
      </c>
      <c r="H111" s="112"/>
    </row>
    <row r="112" spans="1:8" x14ac:dyDescent="0.35">
      <c r="A112" s="127"/>
      <c r="B112" s="367"/>
      <c r="C112" s="367"/>
      <c r="D112" s="127"/>
      <c r="E112" s="127"/>
      <c r="F112" s="127"/>
      <c r="G112" s="127"/>
      <c r="H112" s="127"/>
    </row>
    <row r="113" spans="1:10" ht="27" x14ac:dyDescent="0.35">
      <c r="A113" s="128" t="s">
        <v>310</v>
      </c>
      <c r="B113" s="129" t="s">
        <v>216</v>
      </c>
      <c r="C113" s="442" t="s">
        <v>217</v>
      </c>
      <c r="D113" s="91" t="s">
        <v>218</v>
      </c>
      <c r="E113" s="130" t="s">
        <v>219</v>
      </c>
      <c r="F113" s="91" t="s">
        <v>220</v>
      </c>
      <c r="G113" s="91" t="s">
        <v>221</v>
      </c>
      <c r="H113" s="131" t="s">
        <v>222</v>
      </c>
    </row>
    <row r="114" spans="1:10" x14ac:dyDescent="0.35">
      <c r="A114" s="93" t="s">
        <v>357</v>
      </c>
      <c r="B114" s="94" t="s">
        <v>240</v>
      </c>
      <c r="C114" s="95">
        <v>204.01817690799999</v>
      </c>
      <c r="D114" s="95">
        <v>204.01817690799999</v>
      </c>
      <c r="E114" s="95">
        <v>2827.4</v>
      </c>
      <c r="F114" s="96">
        <v>0</v>
      </c>
      <c r="G114" s="96">
        <v>2827.4</v>
      </c>
      <c r="H114" s="121">
        <v>0.8</v>
      </c>
      <c r="J114" s="422"/>
    </row>
    <row r="115" spans="1:10" x14ac:dyDescent="0.35">
      <c r="A115" s="93" t="s">
        <v>358</v>
      </c>
      <c r="B115" s="94" t="s">
        <v>240</v>
      </c>
      <c r="C115" s="95">
        <v>6.7</v>
      </c>
      <c r="D115" s="95">
        <v>6.7</v>
      </c>
      <c r="E115" s="95">
        <v>1320.2</v>
      </c>
      <c r="F115" s="96">
        <v>0</v>
      </c>
      <c r="G115" s="96">
        <v>1320.2</v>
      </c>
      <c r="H115" s="121">
        <v>0.5</v>
      </c>
      <c r="J115" s="422"/>
    </row>
    <row r="116" spans="1:10" x14ac:dyDescent="0.35">
      <c r="A116" s="93" t="s">
        <v>359</v>
      </c>
      <c r="B116" s="94" t="s">
        <v>351</v>
      </c>
      <c r="C116" s="95">
        <v>500.50700000000001</v>
      </c>
      <c r="D116" s="95">
        <v>500.50700000000001</v>
      </c>
      <c r="E116" s="95">
        <v>5000</v>
      </c>
      <c r="F116" s="96">
        <v>0</v>
      </c>
      <c r="G116" s="96">
        <v>5000</v>
      </c>
      <c r="H116" s="121">
        <v>0.6</v>
      </c>
    </row>
    <row r="117" spans="1:10" x14ac:dyDescent="0.35">
      <c r="A117" s="93" t="s">
        <v>360</v>
      </c>
      <c r="B117" s="94" t="s">
        <v>351</v>
      </c>
      <c r="C117" s="95">
        <v>300.02</v>
      </c>
      <c r="D117" s="95">
        <v>300.02</v>
      </c>
      <c r="E117" s="95">
        <v>3700</v>
      </c>
      <c r="F117" s="96">
        <v>0</v>
      </c>
      <c r="G117" s="96">
        <v>3700</v>
      </c>
      <c r="H117" s="121">
        <v>0.3</v>
      </c>
    </row>
    <row r="118" spans="1:10" x14ac:dyDescent="0.35">
      <c r="A118" s="751" t="s">
        <v>207</v>
      </c>
      <c r="B118" s="751"/>
      <c r="C118" s="107">
        <v>1011.245176908</v>
      </c>
      <c r="D118" s="107">
        <v>1011.245176908</v>
      </c>
      <c r="E118" s="107">
        <v>12847.6</v>
      </c>
      <c r="F118" s="107">
        <v>0</v>
      </c>
      <c r="G118" s="107">
        <v>12847.6</v>
      </c>
      <c r="H118" s="112"/>
    </row>
    <row r="119" spans="1:10" x14ac:dyDescent="0.35">
      <c r="A119" s="109"/>
      <c r="B119" s="365"/>
      <c r="C119" s="365"/>
      <c r="D119" s="110"/>
      <c r="E119" s="110"/>
      <c r="F119" s="110"/>
      <c r="G119" s="110"/>
      <c r="H119" s="111"/>
    </row>
    <row r="120" spans="1:10" x14ac:dyDescent="0.35">
      <c r="A120" s="93" t="s">
        <v>361</v>
      </c>
      <c r="B120" s="94"/>
      <c r="C120" s="95">
        <v>0</v>
      </c>
      <c r="D120" s="95">
        <v>0</v>
      </c>
      <c r="E120" s="95">
        <v>0</v>
      </c>
      <c r="F120" s="95">
        <v>0</v>
      </c>
      <c r="G120" s="95">
        <v>0</v>
      </c>
      <c r="H120" s="121">
        <v>0</v>
      </c>
    </row>
    <row r="121" spans="1:10" x14ac:dyDescent="0.35">
      <c r="A121" s="751" t="s">
        <v>208</v>
      </c>
      <c r="B121" s="751"/>
      <c r="C121" s="107">
        <v>0</v>
      </c>
      <c r="D121" s="107">
        <v>0</v>
      </c>
      <c r="E121" s="107">
        <v>0</v>
      </c>
      <c r="F121" s="107">
        <v>0</v>
      </c>
      <c r="G121" s="107">
        <v>0</v>
      </c>
      <c r="H121" s="112"/>
    </row>
    <row r="122" spans="1:10" x14ac:dyDescent="0.35">
      <c r="A122" s="109"/>
      <c r="B122" s="365"/>
      <c r="C122" s="365"/>
      <c r="D122" s="110"/>
      <c r="E122" s="110"/>
      <c r="F122" s="110"/>
      <c r="G122" s="110"/>
      <c r="H122" s="111"/>
    </row>
    <row r="123" spans="1:10" x14ac:dyDescent="0.35">
      <c r="A123" s="93" t="s">
        <v>362</v>
      </c>
      <c r="B123" s="122" t="s">
        <v>363</v>
      </c>
      <c r="C123" s="96">
        <v>30.7</v>
      </c>
      <c r="D123" s="96">
        <v>30.7</v>
      </c>
      <c r="E123" s="95">
        <v>0</v>
      </c>
      <c r="F123" s="95">
        <v>0</v>
      </c>
      <c r="G123" s="95">
        <v>0</v>
      </c>
      <c r="H123" s="132">
        <v>0.4</v>
      </c>
    </row>
    <row r="124" spans="1:10" x14ac:dyDescent="0.35">
      <c r="A124" s="751" t="s">
        <v>209</v>
      </c>
      <c r="B124" s="751"/>
      <c r="C124" s="107">
        <v>30.7</v>
      </c>
      <c r="D124" s="107">
        <v>30.7</v>
      </c>
      <c r="E124" s="107">
        <v>0</v>
      </c>
      <c r="F124" s="107">
        <v>0</v>
      </c>
      <c r="G124" s="107">
        <v>0</v>
      </c>
      <c r="H124" s="132">
        <v>0.4</v>
      </c>
    </row>
    <row r="125" spans="1:10" x14ac:dyDescent="0.35">
      <c r="A125" s="109"/>
      <c r="B125" s="365"/>
      <c r="C125" s="365"/>
      <c r="D125" s="110"/>
      <c r="E125" s="110"/>
      <c r="F125" s="110"/>
      <c r="G125" s="110"/>
      <c r="H125" s="111"/>
    </row>
    <row r="126" spans="1:10" x14ac:dyDescent="0.35">
      <c r="A126" s="114" t="s">
        <v>323</v>
      </c>
      <c r="B126" s="108"/>
      <c r="C126" s="108"/>
      <c r="D126" s="107">
        <v>1041.9451769079999</v>
      </c>
      <c r="E126" s="107">
        <v>12847.6</v>
      </c>
      <c r="F126" s="107">
        <v>0</v>
      </c>
      <c r="G126" s="107">
        <v>12847.6</v>
      </c>
      <c r="H126" s="112"/>
    </row>
    <row r="127" spans="1:10" x14ac:dyDescent="0.35">
      <c r="A127" s="133"/>
      <c r="B127" s="366"/>
      <c r="C127" s="366"/>
      <c r="D127" s="124"/>
      <c r="E127" s="124"/>
      <c r="F127" s="124"/>
      <c r="G127" s="127"/>
      <c r="H127" s="88"/>
    </row>
    <row r="128" spans="1:10" x14ac:dyDescent="0.35">
      <c r="A128" s="127"/>
      <c r="B128" s="367"/>
      <c r="C128" s="367"/>
      <c r="D128" s="127"/>
      <c r="E128" s="127"/>
      <c r="F128" s="127"/>
      <c r="G128" s="127"/>
      <c r="H128" s="88"/>
    </row>
    <row r="129" spans="1:14" ht="27" x14ac:dyDescent="0.35">
      <c r="A129" s="462" t="s">
        <v>364</v>
      </c>
      <c r="B129" s="365"/>
      <c r="C129" s="442" t="s">
        <v>217</v>
      </c>
      <c r="D129" s="425" t="s">
        <v>218</v>
      </c>
      <c r="E129" s="425" t="s">
        <v>219</v>
      </c>
      <c r="F129" s="425" t="s">
        <v>220</v>
      </c>
      <c r="G129" s="425" t="s">
        <v>221</v>
      </c>
      <c r="H129" s="88"/>
    </row>
    <row r="130" spans="1:14" x14ac:dyDescent="0.35">
      <c r="A130" s="410" t="s">
        <v>208</v>
      </c>
      <c r="B130" s="364"/>
      <c r="C130" s="95">
        <v>508.95</v>
      </c>
      <c r="D130" s="95">
        <v>185.52</v>
      </c>
      <c r="E130" s="95">
        <v>4025.0096960000001</v>
      </c>
      <c r="F130" s="95">
        <v>1921.8000000000002</v>
      </c>
      <c r="G130" s="95">
        <v>2103.2096959999999</v>
      </c>
      <c r="H130" s="88"/>
    </row>
    <row r="131" spans="1:14" x14ac:dyDescent="0.35">
      <c r="A131" s="410" t="s">
        <v>207</v>
      </c>
      <c r="B131" s="364"/>
      <c r="C131" s="95">
        <v>1876.6451769079999</v>
      </c>
      <c r="D131" s="95">
        <v>1488.0121769079999</v>
      </c>
      <c r="E131" s="95">
        <v>22787.1</v>
      </c>
      <c r="F131" s="95">
        <v>7269.5000000000009</v>
      </c>
      <c r="G131" s="95">
        <v>22787.1</v>
      </c>
      <c r="H131" s="88"/>
    </row>
    <row r="132" spans="1:14" x14ac:dyDescent="0.35">
      <c r="A132" s="410" t="s">
        <v>209</v>
      </c>
      <c r="B132" s="364"/>
      <c r="C132" s="95">
        <v>30.7</v>
      </c>
      <c r="D132" s="95">
        <v>30.7</v>
      </c>
      <c r="E132" s="95">
        <v>0</v>
      </c>
      <c r="F132" s="95">
        <v>0</v>
      </c>
      <c r="G132" s="95">
        <v>0</v>
      </c>
      <c r="H132" s="88"/>
    </row>
    <row r="133" spans="1:14" x14ac:dyDescent="0.35">
      <c r="A133" s="413" t="s">
        <v>365</v>
      </c>
      <c r="B133" s="421"/>
      <c r="C133" s="107">
        <v>2416.2951769079996</v>
      </c>
      <c r="D133" s="107">
        <v>1704.2321769079999</v>
      </c>
      <c r="E133" s="107">
        <v>26812.109696</v>
      </c>
      <c r="F133" s="107">
        <v>9191.3000000000011</v>
      </c>
      <c r="G133" s="107">
        <v>24890.309695999997</v>
      </c>
      <c r="H133" s="88"/>
    </row>
    <row r="134" spans="1:14" x14ac:dyDescent="0.35">
      <c r="A134" s="88"/>
      <c r="B134" s="364"/>
      <c r="D134" s="88"/>
      <c r="E134" s="88"/>
      <c r="F134" s="88"/>
      <c r="G134" s="88"/>
      <c r="I134" s="88"/>
      <c r="J134" s="88"/>
      <c r="K134" s="88"/>
      <c r="L134" s="88"/>
      <c r="M134" s="88"/>
      <c r="N134" s="88"/>
    </row>
    <row r="135" spans="1:14" x14ac:dyDescent="0.35">
      <c r="A135" s="134" t="s">
        <v>366</v>
      </c>
      <c r="B135" s="364"/>
      <c r="C135" s="364"/>
      <c r="D135" s="88"/>
      <c r="E135" s="88"/>
      <c r="F135" s="88"/>
      <c r="G135" s="88"/>
      <c r="I135" s="88"/>
      <c r="J135" s="88"/>
      <c r="K135" s="88"/>
      <c r="L135" s="88"/>
      <c r="M135" s="88"/>
      <c r="N135" s="88"/>
    </row>
    <row r="136" spans="1:14" ht="27" x14ac:dyDescent="0.35">
      <c r="A136" s="88"/>
      <c r="C136" s="442" t="s">
        <v>217</v>
      </c>
      <c r="D136" s="425" t="s">
        <v>218</v>
      </c>
      <c r="E136" s="425" t="s">
        <v>219</v>
      </c>
      <c r="F136" s="425" t="s">
        <v>367</v>
      </c>
      <c r="G136" s="88"/>
      <c r="I136" s="88"/>
      <c r="J136" s="88"/>
      <c r="K136" s="88"/>
      <c r="L136" s="88"/>
      <c r="M136" s="88"/>
      <c r="N136" s="88"/>
    </row>
    <row r="137" spans="1:14" x14ac:dyDescent="0.35">
      <c r="A137" s="88" t="s">
        <v>368</v>
      </c>
      <c r="C137" s="453">
        <v>4640.0650465261342</v>
      </c>
      <c r="D137" s="453">
        <v>2804.9370714874199</v>
      </c>
      <c r="E137" s="135">
        <v>87764.189999999988</v>
      </c>
      <c r="F137" s="456">
        <v>65988.097999999998</v>
      </c>
      <c r="G137" s="88"/>
      <c r="I137" s="88"/>
      <c r="J137" s="88"/>
      <c r="K137" s="88"/>
      <c r="L137" s="88"/>
      <c r="M137" s="88"/>
      <c r="N137" s="88"/>
    </row>
    <row r="138" spans="1:14" x14ac:dyDescent="0.35">
      <c r="A138" s="88" t="s">
        <v>369</v>
      </c>
      <c r="C138" s="454">
        <v>906.37386369227329</v>
      </c>
      <c r="D138" s="454">
        <v>688.69671490034114</v>
      </c>
      <c r="E138" s="135">
        <v>0</v>
      </c>
      <c r="F138" s="457">
        <v>0</v>
      </c>
      <c r="G138" s="88"/>
      <c r="I138" s="88"/>
      <c r="J138" s="88"/>
      <c r="K138" s="88"/>
      <c r="L138" s="88"/>
      <c r="M138" s="88"/>
      <c r="N138" s="88"/>
    </row>
    <row r="139" spans="1:14" x14ac:dyDescent="0.35">
      <c r="A139" s="88" t="s">
        <v>370</v>
      </c>
      <c r="C139" s="460">
        <v>2416.2951769079996</v>
      </c>
      <c r="D139" s="460">
        <v>1704.2321769079999</v>
      </c>
      <c r="E139" s="370">
        <v>26812.109696</v>
      </c>
      <c r="F139" s="458">
        <v>24890.309695999997</v>
      </c>
      <c r="G139" s="88"/>
      <c r="I139" s="88"/>
      <c r="J139" s="88"/>
      <c r="K139" s="88"/>
      <c r="L139" s="88"/>
      <c r="M139" s="88"/>
      <c r="N139" s="88"/>
    </row>
    <row r="140" spans="1:14" x14ac:dyDescent="0.35">
      <c r="A140" s="136" t="s">
        <v>333</v>
      </c>
      <c r="C140" s="461">
        <v>7962.7340871264078</v>
      </c>
      <c r="D140" s="461">
        <v>5197.8659632957606</v>
      </c>
      <c r="E140" s="137">
        <v>114576.29969599999</v>
      </c>
      <c r="F140" s="459">
        <v>90878.407695999995</v>
      </c>
      <c r="G140" s="88"/>
      <c r="I140" s="88"/>
      <c r="J140" s="88"/>
      <c r="K140" s="88"/>
      <c r="L140" s="88"/>
      <c r="M140" s="88"/>
      <c r="N140" s="88"/>
    </row>
    <row r="141" spans="1:14" x14ac:dyDescent="0.35">
      <c r="A141" s="88"/>
      <c r="B141" s="364"/>
      <c r="C141" s="364"/>
      <c r="D141" s="364"/>
      <c r="E141" s="364"/>
      <c r="F141" s="364"/>
      <c r="G141" s="364"/>
      <c r="I141" s="88"/>
      <c r="J141" s="88"/>
      <c r="K141" s="88"/>
      <c r="L141" s="88"/>
      <c r="M141" s="88"/>
      <c r="N141" s="88"/>
    </row>
    <row r="142" spans="1:14" x14ac:dyDescent="0.35">
      <c r="A142" s="134" t="s">
        <v>371</v>
      </c>
      <c r="B142" s="364"/>
      <c r="C142" s="364"/>
      <c r="D142" s="88"/>
      <c r="E142" s="88"/>
      <c r="F142" s="88"/>
      <c r="G142" s="88"/>
      <c r="I142" s="88"/>
      <c r="J142" s="88"/>
      <c r="K142" s="88"/>
      <c r="L142" s="88"/>
      <c r="M142" s="88"/>
      <c r="N142" s="88"/>
    </row>
    <row r="143" spans="1:14" ht="27" x14ac:dyDescent="0.35">
      <c r="A143" s="88"/>
      <c r="C143" s="442" t="s">
        <v>217</v>
      </c>
      <c r="D143" s="442" t="s">
        <v>218</v>
      </c>
      <c r="E143" s="442" t="s">
        <v>372</v>
      </c>
      <c r="F143" s="442" t="s">
        <v>373</v>
      </c>
      <c r="G143" s="442" t="s">
        <v>374</v>
      </c>
      <c r="I143" s="138"/>
      <c r="J143" s="138"/>
      <c r="K143" s="138"/>
      <c r="L143" s="138"/>
      <c r="M143" s="138"/>
      <c r="N143" s="138"/>
    </row>
    <row r="144" spans="1:14" x14ac:dyDescent="0.35">
      <c r="A144" s="88" t="s">
        <v>208</v>
      </c>
      <c r="C144" s="453">
        <v>1337.8511184740826</v>
      </c>
      <c r="D144" s="368">
        <v>504.03049627198732</v>
      </c>
      <c r="E144" s="450">
        <v>28926.659696000002</v>
      </c>
      <c r="F144" s="139">
        <v>9.6968736752958029E-2</v>
      </c>
      <c r="G144" s="447">
        <v>0.31830068802221329</v>
      </c>
      <c r="I144" s="139"/>
      <c r="J144" s="139"/>
      <c r="K144" s="139"/>
      <c r="L144" s="139"/>
      <c r="M144" s="139"/>
      <c r="N144" s="139"/>
    </row>
    <row r="145" spans="1:14" x14ac:dyDescent="0.35">
      <c r="A145" s="88" t="s">
        <v>207</v>
      </c>
      <c r="C145" s="454">
        <v>6592.962968652324</v>
      </c>
      <c r="D145" s="368">
        <v>4661.915467023774</v>
      </c>
      <c r="E145" s="451">
        <v>60605.078000000001</v>
      </c>
      <c r="F145" s="139">
        <v>0.89689028150080219</v>
      </c>
      <c r="G145" s="448">
        <v>0.66688094055005687</v>
      </c>
      <c r="I145" s="139"/>
      <c r="J145" s="139"/>
      <c r="K145" s="139"/>
      <c r="L145" s="139"/>
      <c r="M145" s="139"/>
      <c r="N145" s="139"/>
    </row>
    <row r="146" spans="1:14" x14ac:dyDescent="0.35">
      <c r="A146" s="88" t="s">
        <v>209</v>
      </c>
      <c r="C146" s="454">
        <v>31.919999999999998</v>
      </c>
      <c r="D146" s="368">
        <v>31.919999999999998</v>
      </c>
      <c r="E146" s="451">
        <v>1346.67</v>
      </c>
      <c r="F146" s="139">
        <v>6.1409817462397178E-3</v>
      </c>
      <c r="G146" s="448">
        <v>1.4818371427729952E-2</v>
      </c>
      <c r="I146" s="139"/>
      <c r="J146" s="139"/>
      <c r="K146" s="139"/>
      <c r="L146" s="139"/>
      <c r="M146" s="139"/>
      <c r="N146" s="139"/>
    </row>
    <row r="147" spans="1:14" x14ac:dyDescent="0.35">
      <c r="A147" s="136" t="s">
        <v>333</v>
      </c>
      <c r="C147" s="455">
        <v>7962.7340871264068</v>
      </c>
      <c r="D147" s="369">
        <v>5197.8659632957615</v>
      </c>
      <c r="E147" s="452">
        <v>90878.407695999995</v>
      </c>
      <c r="F147" s="140">
        <v>0.99999999999999989</v>
      </c>
      <c r="G147" s="449">
        <v>1</v>
      </c>
      <c r="I147" s="139"/>
      <c r="J147" s="139"/>
      <c r="K147" s="139"/>
      <c r="L147" s="139"/>
      <c r="M147" s="139"/>
      <c r="N147" s="139"/>
    </row>
    <row r="148" spans="1:14" x14ac:dyDescent="0.35">
      <c r="D148" s="225"/>
      <c r="I148" s="139"/>
      <c r="J148" s="139"/>
      <c r="K148" s="139"/>
      <c r="L148" s="139"/>
      <c r="M148" s="139"/>
      <c r="N148" s="139"/>
    </row>
    <row r="149" spans="1:14" ht="27" x14ac:dyDescent="0.35">
      <c r="D149" s="425" t="s">
        <v>218</v>
      </c>
      <c r="E149" s="425" t="s">
        <v>219</v>
      </c>
      <c r="F149" s="463"/>
      <c r="I149" s="139"/>
      <c r="J149" s="139"/>
      <c r="K149" s="139"/>
      <c r="L149" s="139"/>
      <c r="M149" s="139"/>
      <c r="N149" s="139"/>
    </row>
    <row r="150" spans="1:14" x14ac:dyDescent="0.35">
      <c r="C150" s="225" t="s">
        <v>375</v>
      </c>
      <c r="D150" s="465">
        <v>3173.9032901157743</v>
      </c>
      <c r="E150" s="465">
        <v>37817.978000000003</v>
      </c>
      <c r="I150" s="139"/>
      <c r="J150" s="139"/>
      <c r="K150" s="139"/>
      <c r="L150" s="139"/>
      <c r="M150" s="139"/>
      <c r="N150" s="139"/>
    </row>
    <row r="151" spans="1:14" x14ac:dyDescent="0.35">
      <c r="C151" s="225" t="s">
        <v>376</v>
      </c>
      <c r="D151" s="465">
        <v>1488.0121769079999</v>
      </c>
      <c r="E151" s="465">
        <v>22787.1</v>
      </c>
    </row>
    <row r="152" spans="1:14" x14ac:dyDescent="0.35">
      <c r="C152" s="464" t="s">
        <v>377</v>
      </c>
      <c r="D152" s="466">
        <v>4661.915467023774</v>
      </c>
      <c r="E152" s="466">
        <v>60605.078000000001</v>
      </c>
    </row>
  </sheetData>
  <mergeCells count="25">
    <mergeCell ref="A124:B124"/>
    <mergeCell ref="A24:B24"/>
    <mergeCell ref="A40:B40"/>
    <mergeCell ref="A44:B44"/>
    <mergeCell ref="A51:B51"/>
    <mergeCell ref="A59:B59"/>
    <mergeCell ref="A62:B62"/>
    <mergeCell ref="A79:B79"/>
    <mergeCell ref="A84:B84"/>
    <mergeCell ref="G88:H88"/>
    <mergeCell ref="A105:B105"/>
    <mergeCell ref="A109:B109"/>
    <mergeCell ref="A118:B118"/>
    <mergeCell ref="A121:B121"/>
    <mergeCell ref="I3:L3"/>
    <mergeCell ref="N3:N4"/>
    <mergeCell ref="H3:H4"/>
    <mergeCell ref="G3:G4"/>
    <mergeCell ref="F3:F4"/>
    <mergeCell ref="M3:M4"/>
    <mergeCell ref="E3:E4"/>
    <mergeCell ref="D3:D4"/>
    <mergeCell ref="C3:C4"/>
    <mergeCell ref="B3:B4"/>
    <mergeCell ref="A3: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E6505-F32E-4DB5-8E84-0179548DFFD3}">
  <dimension ref="A1:H48"/>
  <sheetViews>
    <sheetView topLeftCell="A32" zoomScaleNormal="100" workbookViewId="0">
      <selection activeCell="H20" sqref="H20"/>
    </sheetView>
  </sheetViews>
  <sheetFormatPr defaultRowHeight="14.5" x14ac:dyDescent="0.35"/>
  <cols>
    <col min="1" max="1" width="27.6328125" customWidth="1"/>
    <col min="2" max="2" width="13" customWidth="1"/>
    <col min="3" max="3" width="17.1796875" customWidth="1"/>
    <col min="4" max="5" width="7.81640625" bestFit="1" customWidth="1"/>
    <col min="6" max="6" width="15.453125" customWidth="1"/>
    <col min="7" max="7" width="10.1796875" customWidth="1"/>
  </cols>
  <sheetData>
    <row r="1" spans="1:7" x14ac:dyDescent="0.35">
      <c r="A1" s="752" t="s">
        <v>408</v>
      </c>
      <c r="B1" s="428" t="s">
        <v>378</v>
      </c>
      <c r="C1" s="685" t="s">
        <v>379</v>
      </c>
      <c r="D1" s="755" t="s">
        <v>404</v>
      </c>
      <c r="E1" s="756"/>
      <c r="F1" s="428" t="s">
        <v>380</v>
      </c>
      <c r="G1" s="428" t="s">
        <v>381</v>
      </c>
    </row>
    <row r="2" spans="1:7" ht="15" thickBot="1" x14ac:dyDescent="0.4">
      <c r="A2" s="753"/>
      <c r="B2" s="429" t="s">
        <v>382</v>
      </c>
      <c r="C2" s="686" t="s">
        <v>407</v>
      </c>
      <c r="D2" s="757"/>
      <c r="E2" s="758"/>
      <c r="F2" s="429" t="s">
        <v>383</v>
      </c>
      <c r="G2" s="429" t="s">
        <v>384</v>
      </c>
    </row>
    <row r="3" spans="1:7" ht="21.5" thickBot="1" x14ac:dyDescent="0.4">
      <c r="A3" s="754"/>
      <c r="B3" s="430"/>
      <c r="C3" s="431" t="s">
        <v>382</v>
      </c>
      <c r="D3" s="431" t="s">
        <v>206</v>
      </c>
      <c r="E3" s="431" t="s">
        <v>385</v>
      </c>
      <c r="F3" s="430"/>
      <c r="G3" s="431" t="s">
        <v>386</v>
      </c>
    </row>
    <row r="4" spans="1:7" ht="15" thickBot="1" x14ac:dyDescent="0.4">
      <c r="A4" s="432" t="s">
        <v>257</v>
      </c>
      <c r="B4" s="688">
        <v>170.7</v>
      </c>
      <c r="C4" s="688">
        <v>170.7</v>
      </c>
      <c r="D4" s="433" t="s">
        <v>274</v>
      </c>
      <c r="E4" s="433" t="s">
        <v>274</v>
      </c>
      <c r="F4" s="433">
        <v>100</v>
      </c>
      <c r="G4" s="434">
        <v>100</v>
      </c>
    </row>
    <row r="5" spans="1:7" ht="15" thickBot="1" x14ac:dyDescent="0.4">
      <c r="A5" s="432" t="s">
        <v>229</v>
      </c>
      <c r="B5" s="687">
        <v>1649.9</v>
      </c>
      <c r="C5" s="688">
        <v>1634.2</v>
      </c>
      <c r="D5" s="433">
        <v>28.5</v>
      </c>
      <c r="E5" s="433" t="s">
        <v>274</v>
      </c>
      <c r="F5" s="434">
        <v>99</v>
      </c>
      <c r="G5" s="434">
        <v>100</v>
      </c>
    </row>
    <row r="6" spans="1:7" ht="15" thickBot="1" x14ac:dyDescent="0.4">
      <c r="A6" s="432" t="s">
        <v>233</v>
      </c>
      <c r="B6" s="687">
        <v>946.4</v>
      </c>
      <c r="C6" s="688">
        <v>946.6</v>
      </c>
      <c r="D6" s="433" t="s">
        <v>274</v>
      </c>
      <c r="E6" s="433" t="s">
        <v>274</v>
      </c>
      <c r="F6" s="434">
        <v>100</v>
      </c>
      <c r="G6" s="434">
        <v>100</v>
      </c>
    </row>
    <row r="7" spans="1:7" ht="15" thickBot="1" x14ac:dyDescent="0.4">
      <c r="A7" s="432" t="s">
        <v>236</v>
      </c>
      <c r="B7" s="687">
        <v>750.9</v>
      </c>
      <c r="C7" s="688">
        <v>750.9</v>
      </c>
      <c r="D7" s="433">
        <v>0.2</v>
      </c>
      <c r="E7" s="433" t="s">
        <v>274</v>
      </c>
      <c r="F7" s="434">
        <v>100</v>
      </c>
      <c r="G7" s="434">
        <v>100</v>
      </c>
    </row>
    <row r="8" spans="1:7" ht="15" thickBot="1" x14ac:dyDescent="0.4">
      <c r="A8" s="432" t="s">
        <v>242</v>
      </c>
      <c r="B8" s="687">
        <v>1309.7</v>
      </c>
      <c r="C8" s="688">
        <v>1305.3</v>
      </c>
      <c r="D8" s="433" t="s">
        <v>274</v>
      </c>
      <c r="E8" s="433" t="s">
        <v>274</v>
      </c>
      <c r="F8" s="434">
        <v>100</v>
      </c>
      <c r="G8" s="434">
        <v>100</v>
      </c>
    </row>
    <row r="9" spans="1:7" ht="15" thickBot="1" x14ac:dyDescent="0.4">
      <c r="A9" s="432" t="s">
        <v>239</v>
      </c>
      <c r="B9" s="687">
        <v>471.4</v>
      </c>
      <c r="C9" s="687">
        <v>471.4</v>
      </c>
      <c r="D9" s="433" t="s">
        <v>274</v>
      </c>
      <c r="E9" s="433" t="s">
        <v>274</v>
      </c>
      <c r="F9" s="434">
        <v>100</v>
      </c>
      <c r="G9" s="434">
        <v>100</v>
      </c>
    </row>
    <row r="10" spans="1:7" ht="15" thickBot="1" x14ac:dyDescent="0.4">
      <c r="A10" s="432" t="s">
        <v>387</v>
      </c>
      <c r="B10" s="687">
        <v>581.4</v>
      </c>
      <c r="C10" s="688">
        <v>551.5</v>
      </c>
      <c r="D10" s="433">
        <v>12.1</v>
      </c>
      <c r="E10" s="433" t="s">
        <v>274</v>
      </c>
      <c r="F10" s="434">
        <v>94</v>
      </c>
      <c r="G10" s="434">
        <v>100</v>
      </c>
    </row>
    <row r="11" spans="1:7" ht="15" thickBot="1" x14ac:dyDescent="0.4">
      <c r="A11" s="432" t="s">
        <v>388</v>
      </c>
      <c r="B11" s="687">
        <v>648.1</v>
      </c>
      <c r="C11" s="688">
        <v>646</v>
      </c>
      <c r="D11" s="433" t="s">
        <v>274</v>
      </c>
      <c r="E11" s="433" t="s">
        <v>274</v>
      </c>
      <c r="F11" s="434">
        <v>100</v>
      </c>
      <c r="G11" s="434">
        <v>100</v>
      </c>
    </row>
    <row r="12" spans="1:7" ht="15" thickBot="1" x14ac:dyDescent="0.4">
      <c r="A12" s="432" t="s">
        <v>250</v>
      </c>
      <c r="B12" s="687">
        <v>188.5</v>
      </c>
      <c r="C12" s="688">
        <v>188.5</v>
      </c>
      <c r="D12" s="433" t="s">
        <v>274</v>
      </c>
      <c r="E12" s="433" t="s">
        <v>274</v>
      </c>
      <c r="F12" s="434">
        <v>100</v>
      </c>
      <c r="G12" s="434">
        <v>100</v>
      </c>
    </row>
    <row r="13" spans="1:7" ht="15" thickBot="1" x14ac:dyDescent="0.4">
      <c r="A13" s="432" t="s">
        <v>252</v>
      </c>
      <c r="B13" s="687">
        <v>501.4</v>
      </c>
      <c r="C13" s="688">
        <v>403.2</v>
      </c>
      <c r="D13" s="433">
        <v>131.6</v>
      </c>
      <c r="E13" s="433">
        <v>102.8</v>
      </c>
      <c r="F13" s="434">
        <v>81</v>
      </c>
      <c r="G13" s="434">
        <v>31</v>
      </c>
    </row>
    <row r="14" spans="1:7" ht="15" thickBot="1" x14ac:dyDescent="0.4">
      <c r="A14" s="432" t="s">
        <v>389</v>
      </c>
      <c r="B14" s="687">
        <v>139.6</v>
      </c>
      <c r="C14" s="687">
        <v>139.6</v>
      </c>
      <c r="D14" s="433">
        <v>1.4</v>
      </c>
      <c r="E14" s="433" t="s">
        <v>274</v>
      </c>
      <c r="F14" s="434">
        <v>100</v>
      </c>
      <c r="G14" s="434">
        <v>100</v>
      </c>
    </row>
    <row r="15" spans="1:7" ht="15" thickBot="1" x14ac:dyDescent="0.4">
      <c r="A15" s="432" t="s">
        <v>259</v>
      </c>
      <c r="B15" s="688">
        <v>307.2</v>
      </c>
      <c r="C15" s="688">
        <v>307.2</v>
      </c>
      <c r="D15" s="433" t="s">
        <v>274</v>
      </c>
      <c r="E15" s="433" t="s">
        <v>274</v>
      </c>
      <c r="F15" s="434">
        <v>100</v>
      </c>
      <c r="G15" s="434">
        <v>100</v>
      </c>
    </row>
    <row r="16" spans="1:7" ht="15" thickBot="1" x14ac:dyDescent="0.4">
      <c r="A16" s="432" t="s">
        <v>405</v>
      </c>
      <c r="B16" s="687">
        <v>75.599999999999994</v>
      </c>
      <c r="C16" s="688">
        <v>68.400000000000006</v>
      </c>
      <c r="D16" s="433">
        <v>5.7</v>
      </c>
      <c r="E16" s="433" t="s">
        <v>274</v>
      </c>
      <c r="F16" s="434">
        <v>97</v>
      </c>
      <c r="G16" s="434">
        <v>100</v>
      </c>
    </row>
    <row r="17" spans="1:8" ht="15" thickBot="1" x14ac:dyDescent="0.4">
      <c r="A17" s="432" t="s">
        <v>263</v>
      </c>
      <c r="B17" s="687">
        <v>108.9</v>
      </c>
      <c r="C17" s="688">
        <v>108.9</v>
      </c>
      <c r="D17" s="433">
        <v>1.7</v>
      </c>
      <c r="E17" s="433">
        <v>27.8</v>
      </c>
      <c r="F17" s="434">
        <v>100</v>
      </c>
      <c r="G17" s="434">
        <v>83</v>
      </c>
    </row>
    <row r="18" spans="1:8" ht="15" thickBot="1" x14ac:dyDescent="0.4">
      <c r="A18" s="432" t="s">
        <v>269</v>
      </c>
      <c r="B18" s="687">
        <v>310.3</v>
      </c>
      <c r="C18" s="687">
        <v>193.4</v>
      </c>
      <c r="D18" s="433">
        <v>193.4</v>
      </c>
      <c r="E18" s="433">
        <v>165.4</v>
      </c>
      <c r="F18" s="434">
        <v>58</v>
      </c>
      <c r="G18" s="434">
        <v>27</v>
      </c>
      <c r="H18" t="s">
        <v>419</v>
      </c>
    </row>
    <row r="19" spans="1:8" ht="15" thickBot="1" x14ac:dyDescent="0.4">
      <c r="A19" s="432" t="s">
        <v>406</v>
      </c>
      <c r="B19" s="687">
        <v>248.8</v>
      </c>
      <c r="C19" s="687">
        <v>87.1</v>
      </c>
      <c r="D19" s="433">
        <v>87.1</v>
      </c>
      <c r="E19" s="433">
        <v>78.7</v>
      </c>
      <c r="F19" s="434">
        <v>35</v>
      </c>
      <c r="G19" s="434">
        <v>3</v>
      </c>
      <c r="H19" t="s">
        <v>419</v>
      </c>
    </row>
    <row r="20" spans="1:8" ht="15" thickBot="1" x14ac:dyDescent="0.4">
      <c r="A20" s="432" t="s">
        <v>266</v>
      </c>
      <c r="B20" s="687">
        <v>400.9</v>
      </c>
      <c r="C20" s="688">
        <v>381.7</v>
      </c>
      <c r="D20" s="433">
        <v>96.6</v>
      </c>
      <c r="E20" s="433">
        <v>110.4</v>
      </c>
      <c r="F20" s="434">
        <v>82</v>
      </c>
      <c r="G20" s="434">
        <v>63</v>
      </c>
    </row>
    <row r="21" spans="1:8" ht="15" thickBot="1" x14ac:dyDescent="0.4">
      <c r="A21" s="432" t="s">
        <v>390</v>
      </c>
      <c r="B21" s="687" t="s">
        <v>274</v>
      </c>
      <c r="C21" s="687">
        <v>434.3</v>
      </c>
      <c r="D21" s="433" t="s">
        <v>274</v>
      </c>
      <c r="E21" s="433">
        <v>90.1</v>
      </c>
      <c r="F21" s="433" t="s">
        <v>274</v>
      </c>
      <c r="G21" s="433" t="s">
        <v>274</v>
      </c>
    </row>
    <row r="22" spans="1:8" ht="15" thickBot="1" x14ac:dyDescent="0.4">
      <c r="A22" s="435" t="s">
        <v>391</v>
      </c>
      <c r="B22" s="436">
        <v>8809.6999999999989</v>
      </c>
      <c r="C22" s="436">
        <v>8788.8999999999978</v>
      </c>
      <c r="D22" s="691">
        <v>558.29999999999995</v>
      </c>
      <c r="E22" s="691">
        <v>575.20000000000005</v>
      </c>
      <c r="F22" s="437" t="s">
        <v>274</v>
      </c>
      <c r="G22" s="433" t="s">
        <v>274</v>
      </c>
    </row>
    <row r="24" spans="1:8" ht="15" thickBot="1" x14ac:dyDescent="0.4"/>
    <row r="25" spans="1:8" x14ac:dyDescent="0.35">
      <c r="A25" s="752" t="s">
        <v>409</v>
      </c>
      <c r="B25" s="428" t="s">
        <v>378</v>
      </c>
      <c r="C25" s="428" t="s">
        <v>379</v>
      </c>
      <c r="D25" s="755" t="s">
        <v>404</v>
      </c>
      <c r="E25" s="756"/>
      <c r="F25" s="759" t="s">
        <v>392</v>
      </c>
      <c r="G25" s="759" t="s">
        <v>393</v>
      </c>
    </row>
    <row r="26" spans="1:8" ht="15" thickBot="1" x14ac:dyDescent="0.4">
      <c r="A26" s="753"/>
      <c r="B26" s="429" t="s">
        <v>382</v>
      </c>
      <c r="C26" s="429" t="s">
        <v>407</v>
      </c>
      <c r="D26" s="757"/>
      <c r="E26" s="758"/>
      <c r="F26" s="760"/>
      <c r="G26" s="760"/>
    </row>
    <row r="27" spans="1:8" x14ac:dyDescent="0.35">
      <c r="A27" s="753"/>
      <c r="B27" s="438"/>
      <c r="C27" s="429" t="s">
        <v>382</v>
      </c>
      <c r="D27" s="759" t="s">
        <v>206</v>
      </c>
      <c r="E27" s="429" t="s">
        <v>394</v>
      </c>
      <c r="F27" s="760"/>
      <c r="G27" s="760"/>
    </row>
    <row r="28" spans="1:8" ht="15" thickBot="1" x14ac:dyDescent="0.4">
      <c r="A28" s="754"/>
      <c r="B28" s="430"/>
      <c r="C28" s="430"/>
      <c r="D28" s="761"/>
      <c r="E28" s="431" t="s">
        <v>206</v>
      </c>
      <c r="F28" s="761"/>
      <c r="G28" s="761"/>
    </row>
    <row r="29" spans="1:8" ht="15" thickBot="1" x14ac:dyDescent="0.4">
      <c r="A29" s="432" t="s">
        <v>278</v>
      </c>
      <c r="B29" s="690">
        <v>1247.0999999999999</v>
      </c>
      <c r="C29" s="689">
        <v>1221.7</v>
      </c>
      <c r="D29" s="433">
        <v>3.6</v>
      </c>
      <c r="E29" s="434" t="s">
        <v>274</v>
      </c>
      <c r="F29" s="434">
        <v>98</v>
      </c>
      <c r="G29" s="434">
        <v>100</v>
      </c>
    </row>
    <row r="30" spans="1:8" ht="15" thickBot="1" x14ac:dyDescent="0.4">
      <c r="A30" s="432" t="s">
        <v>395</v>
      </c>
      <c r="B30" s="690">
        <v>307.10000000000002</v>
      </c>
      <c r="C30" s="689">
        <v>307.10000000000002</v>
      </c>
      <c r="D30" s="433"/>
      <c r="E30" s="434"/>
      <c r="F30" s="434">
        <v>100</v>
      </c>
      <c r="G30" s="434">
        <v>100</v>
      </c>
    </row>
    <row r="31" spans="1:8" ht="15" thickBot="1" x14ac:dyDescent="0.4">
      <c r="A31" s="432" t="s">
        <v>396</v>
      </c>
      <c r="B31" s="690">
        <v>1169.4000000000001</v>
      </c>
      <c r="C31" s="689">
        <v>1034.8</v>
      </c>
      <c r="D31" s="433">
        <v>77.899999999999991</v>
      </c>
      <c r="E31" s="434">
        <v>48.9</v>
      </c>
      <c r="F31" s="434">
        <v>88</v>
      </c>
      <c r="G31" s="434">
        <v>42</v>
      </c>
    </row>
    <row r="32" spans="1:8" ht="15" thickBot="1" x14ac:dyDescent="0.4">
      <c r="A32" s="432" t="s">
        <v>397</v>
      </c>
      <c r="B32" s="690">
        <v>781.9</v>
      </c>
      <c r="C32" s="690">
        <v>781.9</v>
      </c>
      <c r="D32" s="433">
        <v>1.8</v>
      </c>
      <c r="E32" s="434"/>
      <c r="F32" s="434">
        <v>100</v>
      </c>
      <c r="G32" s="434">
        <v>100</v>
      </c>
    </row>
    <row r="33" spans="1:8" ht="15" thickBot="1" x14ac:dyDescent="0.4">
      <c r="A33" s="432" t="s">
        <v>398</v>
      </c>
      <c r="B33" s="690">
        <v>324.89999999999998</v>
      </c>
      <c r="C33" s="690">
        <v>324.89999999999998</v>
      </c>
      <c r="D33" s="433">
        <v>6.2</v>
      </c>
      <c r="E33" s="434"/>
      <c r="F33" s="434">
        <v>100</v>
      </c>
      <c r="G33" s="434">
        <v>100</v>
      </c>
    </row>
    <row r="34" spans="1:8" ht="15" thickBot="1" x14ac:dyDescent="0.4">
      <c r="A34" s="432" t="s">
        <v>399</v>
      </c>
      <c r="B34" s="690">
        <v>215.7</v>
      </c>
      <c r="C34" s="689">
        <v>215.7</v>
      </c>
      <c r="D34" s="433"/>
      <c r="E34" s="434"/>
      <c r="F34" s="434">
        <v>100</v>
      </c>
      <c r="G34" s="434">
        <v>100</v>
      </c>
    </row>
    <row r="35" spans="1:8" ht="15" thickBot="1" x14ac:dyDescent="0.4">
      <c r="A35" s="432" t="s">
        <v>400</v>
      </c>
      <c r="B35" s="690">
        <v>655.1</v>
      </c>
      <c r="C35" s="689">
        <v>653.6</v>
      </c>
      <c r="D35" s="433">
        <v>4.2</v>
      </c>
      <c r="E35" s="434">
        <v>196.2</v>
      </c>
      <c r="F35" s="434">
        <v>100</v>
      </c>
      <c r="G35" s="434">
        <v>86</v>
      </c>
    </row>
    <row r="36" spans="1:8" ht="15" thickBot="1" x14ac:dyDescent="0.4">
      <c r="A36" s="432" t="s">
        <v>401</v>
      </c>
      <c r="B36" s="690">
        <v>546.79999999999995</v>
      </c>
      <c r="C36" s="689">
        <v>537.70000000000005</v>
      </c>
      <c r="D36" s="433">
        <v>58.1</v>
      </c>
      <c r="E36" s="434">
        <v>135.4</v>
      </c>
      <c r="F36" s="434">
        <v>98</v>
      </c>
      <c r="G36" s="434">
        <v>100</v>
      </c>
    </row>
    <row r="37" spans="1:8" ht="15" thickBot="1" x14ac:dyDescent="0.4">
      <c r="A37" s="432" t="s">
        <v>280</v>
      </c>
      <c r="B37" s="690">
        <v>674</v>
      </c>
      <c r="C37" s="689">
        <v>317.2</v>
      </c>
      <c r="D37" s="433">
        <v>49.7</v>
      </c>
      <c r="E37" s="434">
        <v>106.6</v>
      </c>
      <c r="F37" s="434">
        <v>52</v>
      </c>
      <c r="G37" s="434">
        <v>60</v>
      </c>
      <c r="H37" t="s">
        <v>418</v>
      </c>
    </row>
    <row r="38" spans="1:8" ht="15" thickBot="1" x14ac:dyDescent="0.4">
      <c r="A38" s="432" t="s">
        <v>298</v>
      </c>
      <c r="B38" s="690">
        <v>983.9</v>
      </c>
      <c r="C38" s="689">
        <v>762.8</v>
      </c>
      <c r="D38" s="433">
        <v>307.2</v>
      </c>
      <c r="E38" s="434">
        <v>613.6</v>
      </c>
      <c r="F38" s="434">
        <v>76</v>
      </c>
      <c r="G38" s="434">
        <v>26</v>
      </c>
    </row>
    <row r="39" spans="1:8" ht="15" thickBot="1" x14ac:dyDescent="0.4">
      <c r="A39" s="432" t="s">
        <v>299</v>
      </c>
      <c r="B39" s="690">
        <v>757.5</v>
      </c>
      <c r="C39" s="689">
        <v>361</v>
      </c>
      <c r="D39" s="433">
        <v>147.80000000000001</v>
      </c>
      <c r="E39" s="434">
        <v>285.2</v>
      </c>
      <c r="F39" s="434">
        <v>52</v>
      </c>
      <c r="G39" s="434">
        <v>21</v>
      </c>
      <c r="H39" t="s">
        <v>416</v>
      </c>
    </row>
    <row r="40" spans="1:8" ht="15" thickBot="1" x14ac:dyDescent="0.4">
      <c r="A40" s="432" t="s">
        <v>402</v>
      </c>
      <c r="B40" s="690">
        <v>730.7</v>
      </c>
      <c r="C40" s="689">
        <v>260</v>
      </c>
      <c r="D40" s="433">
        <v>184.5</v>
      </c>
      <c r="E40" s="434">
        <v>208.7</v>
      </c>
      <c r="F40" s="434">
        <v>37</v>
      </c>
      <c r="G40" s="434">
        <v>15</v>
      </c>
      <c r="H40" t="s">
        <v>417</v>
      </c>
    </row>
    <row r="41" spans="1:8" ht="15" thickBot="1" x14ac:dyDescent="0.4">
      <c r="A41" s="432" t="s">
        <v>403</v>
      </c>
      <c r="B41" s="690" t="s">
        <v>274</v>
      </c>
      <c r="C41" s="689">
        <v>67</v>
      </c>
      <c r="D41" s="433">
        <v>0.1</v>
      </c>
      <c r="E41" s="434" t="s">
        <v>274</v>
      </c>
      <c r="F41" s="434" t="s">
        <v>274</v>
      </c>
      <c r="G41" s="439" t="s">
        <v>274</v>
      </c>
    </row>
    <row r="42" spans="1:8" ht="15" thickBot="1" x14ac:dyDescent="0.4">
      <c r="A42" s="435" t="s">
        <v>391</v>
      </c>
      <c r="B42" s="436">
        <v>8394.1</v>
      </c>
      <c r="C42" s="436">
        <v>6845.4000000000005</v>
      </c>
      <c r="D42" s="436">
        <v>841.1</v>
      </c>
      <c r="E42" s="691">
        <v>1594.6000000000001</v>
      </c>
      <c r="F42" s="440" t="s">
        <v>274</v>
      </c>
      <c r="G42" s="441" t="s">
        <v>274</v>
      </c>
    </row>
    <row r="43" spans="1:8" ht="15" thickBot="1" x14ac:dyDescent="0.4"/>
    <row r="44" spans="1:8" x14ac:dyDescent="0.35">
      <c r="A44" s="752" t="s">
        <v>410</v>
      </c>
      <c r="B44" s="428" t="s">
        <v>378</v>
      </c>
      <c r="C44" s="428" t="s">
        <v>413</v>
      </c>
      <c r="D44" s="755" t="s">
        <v>404</v>
      </c>
      <c r="E44" s="756"/>
      <c r="F44" s="428" t="s">
        <v>380</v>
      </c>
      <c r="G44" s="759" t="s">
        <v>393</v>
      </c>
    </row>
    <row r="45" spans="1:8" ht="15" thickBot="1" x14ac:dyDescent="0.4">
      <c r="A45" s="753"/>
      <c r="B45" s="429" t="s">
        <v>382</v>
      </c>
      <c r="C45" s="429" t="s">
        <v>414</v>
      </c>
      <c r="D45" s="757"/>
      <c r="E45" s="758"/>
      <c r="F45" s="429" t="s">
        <v>383</v>
      </c>
      <c r="G45" s="760"/>
    </row>
    <row r="46" spans="1:8" x14ac:dyDescent="0.35">
      <c r="A46" s="753"/>
      <c r="B46" s="438"/>
      <c r="C46" s="429"/>
      <c r="D46" s="759" t="s">
        <v>206</v>
      </c>
      <c r="E46" s="429" t="s">
        <v>394</v>
      </c>
      <c r="F46" s="438"/>
      <c r="G46" s="760"/>
    </row>
    <row r="47" spans="1:8" ht="15" thickBot="1" x14ac:dyDescent="0.4">
      <c r="A47" s="754"/>
      <c r="B47" s="430"/>
      <c r="C47" s="431"/>
      <c r="D47" s="761"/>
      <c r="E47" s="431" t="s">
        <v>206</v>
      </c>
      <c r="F47" s="430"/>
      <c r="G47" s="761"/>
    </row>
    <row r="48" spans="1:8" ht="15" thickBot="1" x14ac:dyDescent="0.4">
      <c r="A48" s="432" t="s">
        <v>305</v>
      </c>
      <c r="B48" s="687">
        <v>983</v>
      </c>
      <c r="C48" s="687">
        <v>983</v>
      </c>
      <c r="D48" s="433">
        <v>18.2</v>
      </c>
      <c r="E48" s="433" t="s">
        <v>274</v>
      </c>
      <c r="F48" s="433">
        <v>100</v>
      </c>
      <c r="G48" s="433">
        <v>100</v>
      </c>
    </row>
  </sheetData>
  <mergeCells count="11">
    <mergeCell ref="A1:A3"/>
    <mergeCell ref="D1:E2"/>
    <mergeCell ref="A25:A28"/>
    <mergeCell ref="D25:E26"/>
    <mergeCell ref="F25:F28"/>
    <mergeCell ref="A44:A47"/>
    <mergeCell ref="D44:E45"/>
    <mergeCell ref="G44:G47"/>
    <mergeCell ref="D46:D47"/>
    <mergeCell ref="G25:G28"/>
    <mergeCell ref="D27:D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DC47D9A846D4789CB56C87B51C79D" ma:contentTypeVersion="20" ma:contentTypeDescription="Create a new document." ma:contentTypeScope="" ma:versionID="c71bc08c80b217fe25f7c760a35ce268">
  <xsd:schema xmlns:xsd="http://www.w3.org/2001/XMLSchema" xmlns:xs="http://www.w3.org/2001/XMLSchema" xmlns:p="http://schemas.microsoft.com/office/2006/metadata/properties" xmlns:ns2="62acaf92-07af-45b4-83ba-27001d091bc8" xmlns:ns3="7fd21147-7a3e-446c-852f-28e3a1d96af8" targetNamespace="http://schemas.microsoft.com/office/2006/metadata/properties" ma:root="true" ma:fieldsID="11dc8cf360ac56a4348f5ad095dafa71" ns2:_="" ns3:_="">
    <xsd:import namespace="62acaf92-07af-45b4-83ba-27001d091bc8"/>
    <xsd:import namespace="7fd21147-7a3e-446c-852f-28e3a1d96a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caf92-07af-45b4-83ba-27001d091b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168cff8-111a-4546-a140-cb87327a6b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21147-7a3e-446c-852f-28e3a1d96af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538f43-c605-442e-baf7-719140127357}" ma:internalName="TaxCatchAll" ma:showField="CatchAllData" ma:web="7fd21147-7a3e-446c-852f-28e3a1d96a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acaf92-07af-45b4-83ba-27001d091bc8">
      <Terms xmlns="http://schemas.microsoft.com/office/infopath/2007/PartnerControls"/>
    </lcf76f155ced4ddcb4097134ff3c332f>
    <TaxCatchAll xmlns="7fd21147-7a3e-446c-852f-28e3a1d96af8" xsi:nil="true"/>
  </documentManagement>
</p:properties>
</file>

<file path=customXml/itemProps1.xml><?xml version="1.0" encoding="utf-8"?>
<ds:datastoreItem xmlns:ds="http://schemas.openxmlformats.org/officeDocument/2006/customXml" ds:itemID="{B02F3820-F2EC-414A-A3E4-8FFD124C5A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CAB16F-8BF7-49C6-AFED-324E7A8F8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acaf92-07af-45b4-83ba-27001d091bc8"/>
    <ds:schemaRef ds:uri="7fd21147-7a3e-446c-852f-28e3a1d96a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3B731-D877-48C4-9E3E-6CF0EEB5DC4C}">
  <ds:schemaRefs>
    <ds:schemaRef ds:uri="http://schemas.microsoft.com/office/2006/metadata/properties"/>
    <ds:schemaRef ds:uri="http://schemas.microsoft.com/office/infopath/2007/PartnerControls"/>
    <ds:schemaRef ds:uri="62acaf92-07af-45b4-83ba-27001d091bc8"/>
    <ds:schemaRef ds:uri="7fd21147-7a3e-446c-852f-28e3a1d96af8"/>
  </ds:schemaRefs>
</ds:datastoreItem>
</file>

<file path=docMetadata/LabelInfo.xml><?xml version="1.0" encoding="utf-8"?>
<clbl:labelList xmlns:clbl="http://schemas.microsoft.com/office/2020/mipLabelMetadata">
  <clbl:label id="{8ead07ce-019c-4fbf-ab86-ed7b5468324a}" enabled="1" method="Standard" siteId="{bf048976-7110-4e87-96f3-c6744908b8b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PnL</vt:lpstr>
      <vt:lpstr>BS</vt:lpstr>
      <vt:lpstr>SoCF</vt:lpstr>
      <vt:lpstr>Operational details</vt:lpstr>
      <vt:lpstr>Landbank</vt:lpstr>
      <vt:lpstr>Sales and Progress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 Lau Fei Ling</dc:creator>
  <cp:keywords/>
  <dc:description/>
  <cp:lastModifiedBy>Muhammad Izzat Aminuddin - UEMS</cp:lastModifiedBy>
  <cp:revision/>
  <dcterms:created xsi:type="dcterms:W3CDTF">2024-02-20T05:08:48Z</dcterms:created>
  <dcterms:modified xsi:type="dcterms:W3CDTF">2025-02-20T08:35:12Z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0x0101002BADC47D9A846D4789CB56C87B51C79D</vt:lpwstr>
  </property>
  <property fmtid="{D5CDD505-2E9C-101B-9397-08002B2CF9AE}" pid="3" name="MediaServiceImageTags">
    <vt:lpwstr/>
  </property>
  <property fmtid="{D5CDD505-2E9C-101B-9397-08002B2CF9AE}" pid="4" name="MSIP_Label_07942e77-3eee-4b62-a2b7-988b613e140e_Enabled">
    <vt:lpwstr>true</vt:lpwstr>
  </property>
  <property fmtid="{D5CDD505-2E9C-101B-9397-08002B2CF9AE}" pid="5" name="MSIP_Label_07942e77-3eee-4b62-a2b7-988b613e140e_SetDate">
    <vt:lpwstr>2025-02-19T09:51:22Z</vt:lpwstr>
  </property>
  <property fmtid="{D5CDD505-2E9C-101B-9397-08002B2CF9AE}" pid="6" name="MSIP_Label_07942e77-3eee-4b62-a2b7-988b613e140e_Method">
    <vt:lpwstr>Privileged</vt:lpwstr>
  </property>
  <property fmtid="{D5CDD505-2E9C-101B-9397-08002B2CF9AE}" pid="7" name="MSIP_Label_07942e77-3eee-4b62-a2b7-988b613e140e_Name">
    <vt:lpwstr>Public</vt:lpwstr>
  </property>
  <property fmtid="{D5CDD505-2E9C-101B-9397-08002B2CF9AE}" pid="8" name="MSIP_Label_07942e77-3eee-4b62-a2b7-988b613e140e_SiteId">
    <vt:lpwstr>61ca270e-be51-4226-b35e-d6f1d6da30e1</vt:lpwstr>
  </property>
  <property fmtid="{D5CDD505-2E9C-101B-9397-08002B2CF9AE}" pid="9" name="MSIP_Label_07942e77-3eee-4b62-a2b7-988b613e140e_ActionId">
    <vt:lpwstr>b2df6995-46b1-4348-9842-a80e1ea65222</vt:lpwstr>
  </property>
  <property fmtid="{D5CDD505-2E9C-101B-9397-08002B2CF9AE}" pid="10" name="MSIP_Label_07942e77-3eee-4b62-a2b7-988b613e140e_ContentBits">
    <vt:lpwstr>0</vt:lpwstr>
  </property>
</Properties>
</file>